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5620" windowHeight="122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<sst xmlns="http://schemas.openxmlformats.org/spreadsheetml/2006/main" count="1506" uniqueCount="251">
  <si>
    <t>Proceeding Number</t>
  </si>
  <si>
    <t>Name of Filer</t>
  </si>
  <si>
    <t>Lawfirm Name</t>
  </si>
  <si>
    <t>Date Received</t>
  </si>
  <si>
    <t>Date Posted</t>
  </si>
  <si>
    <t>Exparte</t>
  </si>
  <si>
    <t>Type of Filing</t>
  </si>
  <si>
    <t>Documents</t>
  </si>
  <si>
    <t>14-28</t>
  </si>
  <si>
    <t>Voice Communication Exchange Committee</t>
  </si>
  <si>
    <t/>
  </si>
  <si>
    <t>08/01/2014</t>
  </si>
  <si>
    <t>Y</t>
  </si>
  <si>
    <t>NOTICE OF EXPARTE</t>
  </si>
  <si>
    <t>Writers Guild of America, West, Inc.</t>
  </si>
  <si>
    <t>Forscey PLLC</t>
  </si>
  <si>
    <t>07/31/2014</t>
  </si>
  <si>
    <t>Jon Peha</t>
  </si>
  <si>
    <t>Netflix, Inc.</t>
  </si>
  <si>
    <t>Steptoe &amp; Johnson LLP</t>
  </si>
  <si>
    <t>07/30/2014</t>
  </si>
  <si>
    <t>AT&amp;T Services Inc.</t>
  </si>
  <si>
    <t>Akamai Technologies, Inc.</t>
  </si>
  <si>
    <t>Harris, Wiltshire &amp; Grannis LLP</t>
  </si>
  <si>
    <t>07/29/2014</t>
  </si>
  <si>
    <t>Senator Ron Wyden</t>
  </si>
  <si>
    <t>07/21/2014</t>
  </si>
  <si>
    <t>Gene Lew</t>
  </si>
  <si>
    <t>07/28/2014</t>
  </si>
  <si>
    <t>Gigi Sohn</t>
  </si>
  <si>
    <t>Charter Communications, Inc.</t>
  </si>
  <si>
    <t>Jenner &amp; Block LLP</t>
  </si>
  <si>
    <t>Linda L. Minor</t>
  </si>
  <si>
    <t>07/17/2014</t>
  </si>
  <si>
    <t>Michael Beckerman</t>
  </si>
  <si>
    <t>07/25/2014</t>
  </si>
  <si>
    <t>Alcatel-Lucent</t>
  </si>
  <si>
    <t>07/23/2014</t>
  </si>
  <si>
    <t>07/24/2014</t>
  </si>
  <si>
    <t>Public Knowledge</t>
  </si>
  <si>
    <t>AOL Inc.</t>
  </si>
  <si>
    <t>07/22/2014</t>
  </si>
  <si>
    <t>Free Press</t>
  </si>
  <si>
    <t>07/18/2014</t>
  </si>
  <si>
    <t>National Association of Regulatory Utility Commissioners</t>
  </si>
  <si>
    <t>Yahoo! Inc.</t>
  </si>
  <si>
    <t>Communications Workers of America</t>
  </si>
  <si>
    <t>Gigi B. Sohn</t>
  </si>
  <si>
    <t>07/16/2014</t>
  </si>
  <si>
    <t>The Internet Association</t>
  </si>
  <si>
    <t>Barbara Ellis</t>
  </si>
  <si>
    <t>07/10/2014</t>
  </si>
  <si>
    <t>American Association for Justice</t>
  </si>
  <si>
    <t>21st Century Telecommunications Initiative</t>
  </si>
  <si>
    <t>Point Plus Partners</t>
  </si>
  <si>
    <t>07/15/2014</t>
  </si>
  <si>
    <t>Ruth Livier, National Hispanic Media Coalition, Free Press</t>
  </si>
  <si>
    <t>07/11/2014</t>
  </si>
  <si>
    <t>07/14/2014</t>
  </si>
  <si>
    <t>ADT</t>
  </si>
  <si>
    <t>ML Strategies</t>
  </si>
  <si>
    <t>07/09/2014</t>
  </si>
  <si>
    <t>Cablevision Systems Corporation</t>
  </si>
  <si>
    <t>07/01/2014</t>
  </si>
  <si>
    <t>07/02/2014</t>
  </si>
  <si>
    <t>Jonathan Levy</t>
  </si>
  <si>
    <t>AT&amp;T</t>
  </si>
  <si>
    <t>06/30/2014</t>
  </si>
  <si>
    <t>Automattic</t>
  </si>
  <si>
    <t>NASUCA</t>
  </si>
  <si>
    <t>Dropbox</t>
  </si>
  <si>
    <t>06/27/2014</t>
  </si>
  <si>
    <t>National Hispanic Media Coalition, Center for Media Justice, Color of Change, Me</t>
  </si>
  <si>
    <t>Ellen Taverna</t>
  </si>
  <si>
    <t>06/26/2014</t>
  </si>
  <si>
    <t>Nick Grossman</t>
  </si>
  <si>
    <t>NTCA-The Rural Broadband Association</t>
  </si>
  <si>
    <t>Mozilla</t>
  </si>
  <si>
    <t>06/25/2014</t>
  </si>
  <si>
    <t>Sherpa Ventures</t>
  </si>
  <si>
    <t>Chris Kelly</t>
  </si>
  <si>
    <t>Frontier Communications</t>
  </si>
  <si>
    <t>06/20/2014</t>
  </si>
  <si>
    <t>Cisco Systems, Inc.</t>
  </si>
  <si>
    <t>06/19/2014</t>
  </si>
  <si>
    <t>Tim Wu</t>
  </si>
  <si>
    <t>06/18/2014</t>
  </si>
  <si>
    <t>CTIA-The Wireless Association</t>
  </si>
  <si>
    <t>06/12/2014</t>
  </si>
  <si>
    <t>06/17/2014</t>
  </si>
  <si>
    <t>Mediacom Communications Corporation</t>
  </si>
  <si>
    <t>Edwards Wildman Palmer LLP</t>
  </si>
  <si>
    <t>Google Inc.</t>
  </si>
  <si>
    <t>06/13/2014</t>
  </si>
  <si>
    <t>Ford Foundation</t>
  </si>
  <si>
    <t>06/16/2014</t>
  </si>
  <si>
    <t>06/11/2014</t>
  </si>
  <si>
    <t>Michael Allen</t>
  </si>
  <si>
    <t>David Waterman And Ryland Sherman</t>
  </si>
  <si>
    <t>Christopher S. Yoo</t>
  </si>
  <si>
    <t>06/10/2014</t>
  </si>
  <si>
    <t>Consumer Federation of America</t>
  </si>
  <si>
    <t>06/15/2014</t>
  </si>
  <si>
    <t>Numerous</t>
  </si>
  <si>
    <t>05/27/2014</t>
  </si>
  <si>
    <t>06/14/2014</t>
  </si>
  <si>
    <t>Gibran Parvez</t>
  </si>
  <si>
    <t>05/23/2014</t>
  </si>
  <si>
    <t>John Martin</t>
  </si>
  <si>
    <t>05/12/2014</t>
  </si>
  <si>
    <t>05/05/2014</t>
  </si>
  <si>
    <t>Kyle Ross</t>
  </si>
  <si>
    <t>05/08/2014</t>
  </si>
  <si>
    <t>Larry Le Francis</t>
  </si>
  <si>
    <t>05/07/2014</t>
  </si>
  <si>
    <t>Alice Lovely</t>
  </si>
  <si>
    <t>05/01/2014</t>
  </si>
  <si>
    <t>Mary L. Goldman</t>
  </si>
  <si>
    <t>Sherman Somerville</t>
  </si>
  <si>
    <t>04/30/2014</t>
  </si>
  <si>
    <t>Christian Rahl</t>
  </si>
  <si>
    <t>04/29/2014</t>
  </si>
  <si>
    <t>Carol Anne Ogdin</t>
  </si>
  <si>
    <t>AT&amp;T, Inc.</t>
  </si>
  <si>
    <t>06/06/2014</t>
  </si>
  <si>
    <t>AT&amp;T Services, Inc</t>
  </si>
  <si>
    <t>Verizon</t>
  </si>
  <si>
    <t>06/05/2014</t>
  </si>
  <si>
    <t>Professor Rob Frieden</t>
  </si>
  <si>
    <t>05/30/2014</t>
  </si>
  <si>
    <t>05/28/2014</t>
  </si>
  <si>
    <t>Roku, Inc.</t>
  </si>
  <si>
    <t>Hogan Lovells US LLP</t>
  </si>
  <si>
    <t>05/19/2014</t>
  </si>
  <si>
    <t>05/21/2014</t>
  </si>
  <si>
    <t>christopher</t>
  </si>
  <si>
    <t>Wm Magill</t>
  </si>
  <si>
    <t>Stan Hemry</t>
  </si>
  <si>
    <t>Save the Internet Advocates and Internet Innovators</t>
  </si>
  <si>
    <t>05/15/2014</t>
  </si>
  <si>
    <t>05/20/2014</t>
  </si>
  <si>
    <t>Nick Chang</t>
  </si>
  <si>
    <t>Melissa Li</t>
  </si>
  <si>
    <t>05/16/2014</t>
  </si>
  <si>
    <t>Matthew Henshaw</t>
  </si>
  <si>
    <t>Laurence Brett Glass, d/b/a LARIAT</t>
  </si>
  <si>
    <t>Joshua Gray</t>
  </si>
  <si>
    <t>Chris Cherney</t>
  </si>
  <si>
    <t>Charity King</t>
  </si>
  <si>
    <t>John Morrison</t>
  </si>
  <si>
    <t>05/14/2014</t>
  </si>
  <si>
    <t>United States Telecom Association</t>
  </si>
  <si>
    <t>National Cable &amp; Telecommunications Association</t>
  </si>
  <si>
    <t>Latham &amp; Watkins LLP</t>
  </si>
  <si>
    <t>AT&amp;T Services, Inc.</t>
  </si>
  <si>
    <t>Mark Lieberwitz</t>
  </si>
  <si>
    <t>05/09/2014</t>
  </si>
  <si>
    <t>Alexander J. Zimmerman</t>
  </si>
  <si>
    <t>Robert Ward</t>
  </si>
  <si>
    <t>David Hoobler</t>
  </si>
  <si>
    <t>Level 3 Communications, LLC</t>
  </si>
  <si>
    <t>05/13/2014</t>
  </si>
  <si>
    <t>ALA, ARL, and EDUCAUSE</t>
  </si>
  <si>
    <t>Telepoly Consulting</t>
  </si>
  <si>
    <t>MMTC</t>
  </si>
  <si>
    <t>Free Press, National Hispanic Media Coalition, Open Technology Institute and Pub</t>
  </si>
  <si>
    <t>Free Press and Open Technology Institute</t>
  </si>
  <si>
    <t>Cambridge City Council</t>
  </si>
  <si>
    <t>Margot S. Bass</t>
  </si>
  <si>
    <t>05/06/2014</t>
  </si>
  <si>
    <t>Rees Harps Inc.</t>
  </si>
  <si>
    <t>Aaron Peters</t>
  </si>
  <si>
    <t>Martha Wilkins</t>
  </si>
  <si>
    <t>03/05/2014</t>
  </si>
  <si>
    <t>National Hispanic Media Coalition</t>
  </si>
  <si>
    <t>COMPTEL, Engine, Internet Association, National Association of Realtors</t>
  </si>
  <si>
    <t>Etsy</t>
  </si>
  <si>
    <t>Brad Burnham, Union Square Ventures</t>
  </si>
  <si>
    <t>Sarah Morris</t>
  </si>
  <si>
    <t>Rural Broadband Policy Group</t>
  </si>
  <si>
    <t>Engine Advocacy</t>
  </si>
  <si>
    <t>Daniel Roesler</t>
  </si>
  <si>
    <t>Computer &amp; Communications Industry Association (CCIA)</t>
  </si>
  <si>
    <t>Wilkinson Barker Knauer, LLP</t>
  </si>
  <si>
    <t>Center for Democracy &amp; Technology (CDT)</t>
  </si>
  <si>
    <t>American Cable Association</t>
  </si>
  <si>
    <t>Cinnamon Mueller</t>
  </si>
  <si>
    <t>Kickstarter, Meetup, Tumblr, NY Tech Meetup, and Engine Advocacy</t>
  </si>
  <si>
    <t>The Benton Foundation</t>
  </si>
  <si>
    <t>Todd O'Boyle</t>
  </si>
  <si>
    <t>05/02/2014</t>
  </si>
  <si>
    <t>Elijah Craig</t>
  </si>
  <si>
    <t>Open Technology Institute at New America Foundation</t>
  </si>
  <si>
    <t>Joshua Fletcher</t>
  </si>
  <si>
    <t>04/28/2014</t>
  </si>
  <si>
    <t>Communications Workers of america</t>
  </si>
  <si>
    <t>04/25/2014</t>
  </si>
  <si>
    <t>Barbara van Schewick</t>
  </si>
  <si>
    <t>04/24/2014</t>
  </si>
  <si>
    <t>04/22/2014</t>
  </si>
  <si>
    <t>04/21/2014</t>
  </si>
  <si>
    <t>04/23/2014</t>
  </si>
  <si>
    <t>Guro Ekrann</t>
  </si>
  <si>
    <t>04/16/2014</t>
  </si>
  <si>
    <t>04/17/2014</t>
  </si>
  <si>
    <t>National Hispanic Media Coalition, National Association of Latino Independent Pr</t>
  </si>
  <si>
    <t>04/18/2014</t>
  </si>
  <si>
    <t>Marvin Ammori</t>
  </si>
  <si>
    <t>04/14/2014</t>
  </si>
  <si>
    <t>Tejas Narechania and Tim Wu</t>
  </si>
  <si>
    <t>04/10/2014</t>
  </si>
  <si>
    <t>04/11/2014</t>
  </si>
  <si>
    <t>Cogent Communications Group, Inc.</t>
  </si>
  <si>
    <t>Boies, Schiller &amp; Flexner LLP</t>
  </si>
  <si>
    <t>04/07/2014</t>
  </si>
  <si>
    <t>04/09/2014</t>
  </si>
  <si>
    <t>04/08/2014</t>
  </si>
  <si>
    <t>NATOA, NLC, NACo, USCM</t>
  </si>
  <si>
    <t>Tracy llk</t>
  </si>
  <si>
    <t>03/13/2014</t>
  </si>
  <si>
    <t>Robert Robinson</t>
  </si>
  <si>
    <t>04/01/2014</t>
  </si>
  <si>
    <t>04/02/2014</t>
  </si>
  <si>
    <t>Alarm Industry Communications Committee</t>
  </si>
  <si>
    <t>Blooston, Mordkofsky, Dickens, Duffy &amp; Prendergast, LLP</t>
  </si>
  <si>
    <t>04/04/2014</t>
  </si>
  <si>
    <t>03/26/2014</t>
  </si>
  <si>
    <t>03/24/2014</t>
  </si>
  <si>
    <t>03/25/2014</t>
  </si>
  <si>
    <t>03/19/2014</t>
  </si>
  <si>
    <t>03/18/2014</t>
  </si>
  <si>
    <t>03/27/2014</t>
  </si>
  <si>
    <t>Jeffrey Eisenach, Gus Hurwitz, Richard Bennett, Daniel Lyons, Babette Boliek</t>
  </si>
  <si>
    <t>03/28/2014</t>
  </si>
  <si>
    <t>Microsoft Corporation</t>
  </si>
  <si>
    <t>03/12/2014</t>
  </si>
  <si>
    <t>City of San Antonio, Texas</t>
  </si>
  <si>
    <t>Spiegel &amp; McDiarmid LLP</t>
  </si>
  <si>
    <t>03/11/2014</t>
  </si>
  <si>
    <t>Data Foundry</t>
  </si>
  <si>
    <t>McCollough Henry PC</t>
  </si>
  <si>
    <t>03/07/2014</t>
  </si>
  <si>
    <t>Edwards Wildman Palmer</t>
  </si>
  <si>
    <t>03/04/2014</t>
  </si>
  <si>
    <t>02/25/2014</t>
  </si>
  <si>
    <t>02/26/2014</t>
  </si>
  <si>
    <t>02/21/2014</t>
  </si>
  <si>
    <t>02/24/2014</t>
  </si>
  <si>
    <t>Brian Susnock</t>
  </si>
  <si>
    <t>02/20/2014</t>
  </si>
  <si>
    <t>Nick Grossman, Union Square Ventures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</si>
</sst>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0" xfId="53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 topLeftCell="A1">
      <pane ySplit="1" topLeftCell="BM56" activePane="bottomLeft" state="frozen"/>
      <selection pane="topLeft" activeCell="A1" sqref="A1"/>
      <selection pane="bottomLeft" activeCell="H61" sqref="H61"/>
    </sheetView>
  </sheetViews>
  <sheetFormatPr defaultColWidth="8.8515625" defaultRowHeight="12.75"/>
  <cols>
    <col min="1" max="1" width="11.8515625" style="2" customWidth="1"/>
    <col min="2" max="2" width="38.7109375" style="5" customWidth="1"/>
    <col min="3" max="3" width="10.8515625" style="2" customWidth="1"/>
    <col min="4" max="4" width="14.421875" style="2" customWidth="1"/>
    <col min="5" max="5" width="12.421875" style="2" customWidth="1"/>
    <col min="6" max="6" width="8.140625" style="2" customWidth="1"/>
    <col min="7" max="7" width="21.7109375" style="2" customWidth="1"/>
    <col min="8" max="14" width="16.00390625" style="2" customWidth="1"/>
    <col min="15" max="16384" width="8.8515625" style="2" customWidth="1"/>
  </cols>
  <sheetData>
    <row r="1" spans="1:8" ht="24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">
      <c r="A2" s="2" t="s">
        <v>8</v>
      </c>
      <c r="B2" s="5" t="s">
        <v>9</v>
      </c>
      <c r="C2" s="2" t="s">
        <v>10</v>
      </c>
      <c r="D2" s="2" t="s">
        <v>11</v>
      </c>
      <c r="E2" s="2" t="s">
        <v>11</v>
      </c>
      <c r="F2" s="2" t="s">
        <v>12</v>
      </c>
      <c r="G2" s="2" t="s">
        <v>13</v>
      </c>
      <c r="H2" s="3" t="str">
        <f>HYPERLINK("http://apps.fcc.gov/ecfs/document/view?id=7521746558","  (1 page)")</f>
        <v>  (1 page)</v>
      </c>
    </row>
    <row r="3" spans="1:10" ht="24">
      <c r="A3" s="2" t="s">
        <v>8</v>
      </c>
      <c r="B3" s="5" t="s">
        <v>14</v>
      </c>
      <c r="C3" s="2" t="s">
        <v>15</v>
      </c>
      <c r="D3" s="2" t="s">
        <v>16</v>
      </c>
      <c r="E3" s="2" t="s">
        <v>11</v>
      </c>
      <c r="F3" s="2" t="s">
        <v>12</v>
      </c>
      <c r="G3" s="2" t="s">
        <v>13</v>
      </c>
      <c r="H3" s="3" t="str">
        <f>HYPERLINK("http://apps.fcc.gov/ecfs/document/view?id=7521745700","WGAW Ex Parte W 7 31 14 (9 pages)")</f>
        <v>WGAW Ex Parte W 7 31 14 (9 pages)</v>
      </c>
      <c r="I3" s="3" t="str">
        <f>HYPERLINK("http://apps.fcc.gov/ecfs/document/view?id=7521745701","WGAW Ex Parte C 7 31 14 (9 pages)")</f>
        <v>WGAW Ex Parte C 7 31 14 (9 pages)</v>
      </c>
      <c r="J3" s="3" t="str">
        <f>HYPERLINK("http://apps.fcc.gov/ecfs/document/view?id=7521745702","WGAW Ex Parte R 7 31 14 (9 pages)")</f>
        <v>WGAW Ex Parte R 7 31 14 (9 pages)</v>
      </c>
    </row>
    <row r="4" spans="1:8" ht="12">
      <c r="A4" s="2" t="s">
        <v>8</v>
      </c>
      <c r="B4" s="5" t="s">
        <v>17</v>
      </c>
      <c r="C4" s="2" t="s">
        <v>10</v>
      </c>
      <c r="D4" s="2" t="s">
        <v>16</v>
      </c>
      <c r="E4" s="2" t="s">
        <v>16</v>
      </c>
      <c r="F4" s="2" t="s">
        <v>12</v>
      </c>
      <c r="G4" s="2" t="s">
        <v>13</v>
      </c>
      <c r="H4" s="3" t="str">
        <f>HYPERLINK("http://apps.fcc.gov/ecfs/document/view?id=7521745617","  (1 page)")</f>
        <v>  (1 page)</v>
      </c>
    </row>
    <row r="5" spans="1:8" ht="36">
      <c r="A5" s="2" t="s">
        <v>8</v>
      </c>
      <c r="B5" s="5" t="s">
        <v>18</v>
      </c>
      <c r="C5" s="2" t="s">
        <v>19</v>
      </c>
      <c r="D5" s="2" t="s">
        <v>20</v>
      </c>
      <c r="E5" s="2" t="s">
        <v>16</v>
      </c>
      <c r="F5" s="2" t="s">
        <v>12</v>
      </c>
      <c r="G5" s="2" t="s">
        <v>13</v>
      </c>
      <c r="H5" s="3" t="str">
        <f>HYPERLINK("http://apps.fcc.gov/ecfs/document/view?id=7521745197","Netflix Ex Parte 7 30 14 (3 pages)")</f>
        <v>Netflix Ex Parte 7 30 14 (3 pages)</v>
      </c>
    </row>
    <row r="6" spans="1:9" ht="12">
      <c r="A6" s="2" t="s">
        <v>8</v>
      </c>
      <c r="B6" s="5" t="s">
        <v>21</v>
      </c>
      <c r="C6" s="2" t="s">
        <v>10</v>
      </c>
      <c r="D6" s="2" t="s">
        <v>20</v>
      </c>
      <c r="E6" s="2" t="s">
        <v>16</v>
      </c>
      <c r="F6" s="2" t="s">
        <v>12</v>
      </c>
      <c r="G6" s="2" t="s">
        <v>13</v>
      </c>
      <c r="H6" s="3" t="str">
        <f>HYPERLINK("http://apps.fcc.gov/ecfs/document/view?id=7521745103","  (1 page)")</f>
        <v>  (1 page)</v>
      </c>
      <c r="I6" s="3" t="str">
        <f>HYPERLINK("http://apps.fcc.gov/ecfs/document/view?id=7521745104","  (19 pages)")</f>
        <v>  (19 pages)</v>
      </c>
    </row>
    <row r="7" spans="1:8" ht="36">
      <c r="A7" s="2" t="s">
        <v>8</v>
      </c>
      <c r="B7" s="5" t="s">
        <v>22</v>
      </c>
      <c r="C7" s="2" t="s">
        <v>23</v>
      </c>
      <c r="D7" s="2" t="s">
        <v>24</v>
      </c>
      <c r="E7" s="2" t="s">
        <v>24</v>
      </c>
      <c r="F7" s="2" t="s">
        <v>12</v>
      </c>
      <c r="G7" s="2" t="s">
        <v>13</v>
      </c>
      <c r="H7" s="3" t="str">
        <f>HYPERLINK("http://apps.fcc.gov/ecfs/document/view?id=7521744370","  (1 page)")</f>
        <v>  (1 page)</v>
      </c>
    </row>
    <row r="8" spans="1:8" ht="12">
      <c r="A8" s="2" t="s">
        <v>8</v>
      </c>
      <c r="B8" s="5" t="s">
        <v>9</v>
      </c>
      <c r="C8" s="2" t="s">
        <v>10</v>
      </c>
      <c r="D8" s="2" t="s">
        <v>24</v>
      </c>
      <c r="E8" s="2" t="s">
        <v>24</v>
      </c>
      <c r="F8" s="2" t="s">
        <v>12</v>
      </c>
      <c r="G8" s="2" t="s">
        <v>13</v>
      </c>
      <c r="H8" s="3" t="str">
        <f>HYPERLINK("http://apps.fcc.gov/ecfs/document/view?id=7521744156","  (2 pages)")</f>
        <v>  (2 pages)</v>
      </c>
    </row>
    <row r="9" spans="1:8" ht="12">
      <c r="A9" s="2" t="s">
        <v>8</v>
      </c>
      <c r="B9" s="5" t="s">
        <v>25</v>
      </c>
      <c r="C9" s="2" t="s">
        <v>10</v>
      </c>
      <c r="D9" s="2" t="s">
        <v>26</v>
      </c>
      <c r="E9" s="2" t="s">
        <v>24</v>
      </c>
      <c r="F9" s="2" t="s">
        <v>12</v>
      </c>
      <c r="G9" s="2" t="s">
        <v>13</v>
      </c>
      <c r="H9" s="3" t="str">
        <f>HYPERLINK("http://apps.fcc.gov/ecfs/document/view?id=7521744263","  (8 pages)")</f>
        <v>  (8 pages)</v>
      </c>
    </row>
    <row r="10" spans="1:8" ht="12">
      <c r="A10" s="2" t="s">
        <v>8</v>
      </c>
      <c r="B10" s="5" t="s">
        <v>27</v>
      </c>
      <c r="C10" s="2" t="s">
        <v>10</v>
      </c>
      <c r="D10" s="2" t="s">
        <v>28</v>
      </c>
      <c r="E10" s="2" t="s">
        <v>24</v>
      </c>
      <c r="F10" s="2" t="s">
        <v>12</v>
      </c>
      <c r="G10" s="2" t="s">
        <v>13</v>
      </c>
      <c r="H10" s="3" t="str">
        <f>HYPERLINK("http://apps.fcc.gov/ecfs/document/view?id=7521737905","  (1 page)")</f>
        <v>  (1 page)</v>
      </c>
    </row>
    <row r="11" spans="1:8" ht="12">
      <c r="A11" s="2" t="s">
        <v>8</v>
      </c>
      <c r="B11" s="5" t="s">
        <v>29</v>
      </c>
      <c r="C11" s="2" t="s">
        <v>10</v>
      </c>
      <c r="D11" s="2" t="s">
        <v>28</v>
      </c>
      <c r="E11" s="2" t="s">
        <v>24</v>
      </c>
      <c r="F11" s="2" t="s">
        <v>12</v>
      </c>
      <c r="G11" s="2" t="s">
        <v>13</v>
      </c>
      <c r="H11" s="3" t="str">
        <f>HYPERLINK("http://apps.fcc.gov/ecfs/document/view?id=7521737763","  (2 pages)")</f>
        <v>  (2 pages)</v>
      </c>
    </row>
    <row r="12" spans="1:8" ht="24">
      <c r="A12" s="2" t="s">
        <v>8</v>
      </c>
      <c r="B12" s="5" t="s">
        <v>30</v>
      </c>
      <c r="C12" s="2" t="s">
        <v>31</v>
      </c>
      <c r="D12" s="2" t="s">
        <v>28</v>
      </c>
      <c r="E12" s="2" t="s">
        <v>28</v>
      </c>
      <c r="F12" s="2" t="s">
        <v>12</v>
      </c>
      <c r="G12" s="2" t="s">
        <v>13</v>
      </c>
      <c r="H12" s="3" t="str">
        <f>HYPERLINK("http://apps.fcc.gov/ecfs/document/view?id=7521737575","  (2 pages)")</f>
        <v>  (2 pages)</v>
      </c>
    </row>
    <row r="13" spans="1:8" ht="12">
      <c r="A13" s="2" t="s">
        <v>8</v>
      </c>
      <c r="B13" s="5" t="s">
        <v>32</v>
      </c>
      <c r="C13" s="2" t="s">
        <v>10</v>
      </c>
      <c r="D13" s="2" t="s">
        <v>33</v>
      </c>
      <c r="E13" s="2" t="s">
        <v>28</v>
      </c>
      <c r="F13" s="2" t="s">
        <v>12</v>
      </c>
      <c r="G13" s="2" t="s">
        <v>13</v>
      </c>
      <c r="H13" s="3" t="str">
        <f>HYPERLINK("http://apps.fcc.gov/ecfs/document/view?id=7521737228","  (1 page)")</f>
        <v>  (1 page)</v>
      </c>
    </row>
    <row r="14" spans="1:10" ht="36">
      <c r="A14" s="2" t="s">
        <v>8</v>
      </c>
      <c r="B14" s="5" t="s">
        <v>34</v>
      </c>
      <c r="C14" s="2" t="s">
        <v>19</v>
      </c>
      <c r="D14" s="2" t="s">
        <v>35</v>
      </c>
      <c r="E14" s="2" t="s">
        <v>28</v>
      </c>
      <c r="F14" s="2" t="s">
        <v>12</v>
      </c>
      <c r="G14" s="2" t="s">
        <v>13</v>
      </c>
      <c r="H14" s="3" t="str">
        <f>HYPERLINK("http://apps.fcc.gov/ecfs/document/view?id=7521735301","TIA Ex Parte C 23July2014 (2 pages)")</f>
        <v>TIA Ex Parte C 23July2014 (2 pages)</v>
      </c>
      <c r="I14" s="3" t="str">
        <f>HYPERLINK("http://apps.fcc.gov/ecfs/document/view?id=7521735302","TIA Ex Parte P 23July2014 (2 pages)")</f>
        <v>TIA Ex Parte P 23July2014 (2 pages)</v>
      </c>
      <c r="J14" s="3" t="str">
        <f>HYPERLINK("http://apps.fcc.gov/ecfs/document/view?id=7521735303","TIA Ex Parte R 23July2014 (2 pages)")</f>
        <v>TIA Ex Parte R 23July2014 (2 pages)</v>
      </c>
    </row>
    <row r="15" spans="1:8" ht="12">
      <c r="A15" s="2" t="s">
        <v>8</v>
      </c>
      <c r="B15" s="5" t="s">
        <v>36</v>
      </c>
      <c r="C15" s="2" t="s">
        <v>10</v>
      </c>
      <c r="D15" s="2" t="s">
        <v>37</v>
      </c>
      <c r="E15" s="2" t="s">
        <v>38</v>
      </c>
      <c r="F15" s="2" t="s">
        <v>12</v>
      </c>
      <c r="G15" s="2" t="s">
        <v>13</v>
      </c>
      <c r="H15" s="3" t="str">
        <f>HYPERLINK("http://apps.fcc.gov/ecfs/document/view?id=7521733102","  (2 pages)")</f>
        <v>  (2 pages)</v>
      </c>
    </row>
    <row r="16" spans="1:8" ht="12">
      <c r="A16" s="2" t="s">
        <v>8</v>
      </c>
      <c r="B16" s="5" t="s">
        <v>39</v>
      </c>
      <c r="C16" s="2" t="s">
        <v>10</v>
      </c>
      <c r="D16" s="2" t="s">
        <v>37</v>
      </c>
      <c r="E16" s="2" t="s">
        <v>38</v>
      </c>
      <c r="F16" s="2" t="s">
        <v>12</v>
      </c>
      <c r="G16" s="2" t="s">
        <v>13</v>
      </c>
      <c r="H16" s="3" t="str">
        <f>HYPERLINK("http://apps.fcc.gov/ecfs/document/view?id=7521732565","  (3 pages)")</f>
        <v>  (3 pages)</v>
      </c>
    </row>
    <row r="17" spans="1:8" ht="36">
      <c r="A17" s="2" t="s">
        <v>8</v>
      </c>
      <c r="B17" s="5" t="s">
        <v>40</v>
      </c>
      <c r="C17" s="2" t="s">
        <v>19</v>
      </c>
      <c r="D17" s="2" t="s">
        <v>26</v>
      </c>
      <c r="E17" s="2" t="s">
        <v>41</v>
      </c>
      <c r="F17" s="2" t="s">
        <v>12</v>
      </c>
      <c r="G17" s="2" t="s">
        <v>13</v>
      </c>
      <c r="H17" s="3" t="str">
        <f>HYPERLINK("http://apps.fcc.gov/ecfs/document/view?id=7521729842","AOL Ex Parte (2 pages)")</f>
        <v>AOL Ex Parte (2 pages)</v>
      </c>
    </row>
    <row r="18" spans="1:8" ht="24">
      <c r="A18" s="2" t="s">
        <v>8</v>
      </c>
      <c r="B18" s="5" t="s">
        <v>42</v>
      </c>
      <c r="C18" s="2" t="s">
        <v>10</v>
      </c>
      <c r="D18" s="2" t="s">
        <v>43</v>
      </c>
      <c r="E18" s="2" t="s">
        <v>26</v>
      </c>
      <c r="F18" s="2" t="s">
        <v>12</v>
      </c>
      <c r="G18" s="2" t="s">
        <v>13</v>
      </c>
      <c r="H18" s="3" t="str">
        <f>HYPERLINK("http://apps.fcc.gov/ecfs/document/view?id=7521710436","Free Press ex parte notice (2 pages)")</f>
        <v>Free Press ex parte notice (2 pages)</v>
      </c>
    </row>
    <row r="19" spans="1:8" ht="60">
      <c r="A19" s="2" t="s">
        <v>8</v>
      </c>
      <c r="B19" s="5" t="s">
        <v>44</v>
      </c>
      <c r="C19" s="2" t="s">
        <v>10</v>
      </c>
      <c r="D19" s="2" t="s">
        <v>43</v>
      </c>
      <c r="E19" s="2" t="s">
        <v>26</v>
      </c>
      <c r="F19" s="2" t="s">
        <v>12</v>
      </c>
      <c r="G19" s="2" t="s">
        <v>13</v>
      </c>
      <c r="H19" s="3" t="str">
        <f>HYPERLINK("http://apps.fcc.gov/ecfs/document/view?id=7521707384"," Errata additions to narrative to cover points I missed in the first version  (9 pages)")</f>
        <v> Errata additions to narrative to cover points I missed in the first version  (9 pages)</v>
      </c>
    </row>
    <row r="20" spans="1:8" ht="48">
      <c r="A20" s="2" t="s">
        <v>8</v>
      </c>
      <c r="B20" s="5" t="s">
        <v>44</v>
      </c>
      <c r="C20" s="2" t="s">
        <v>10</v>
      </c>
      <c r="D20" s="2" t="s">
        <v>43</v>
      </c>
      <c r="E20" s="2" t="s">
        <v>26</v>
      </c>
      <c r="F20" s="2" t="s">
        <v>12</v>
      </c>
      <c r="G20" s="2" t="s">
        <v>13</v>
      </c>
      <c r="H20" s="3" t="str">
        <f>HYPERLINK("http://apps.fcc.gov/ecfs/document/view?id=7521707380"," errata correcting errors mispellings in first filing (9 pages)")</f>
        <v> errata correcting errors mispellings in first filing (9 pages)</v>
      </c>
    </row>
    <row r="21" spans="1:8" ht="24">
      <c r="A21" s="2" t="s">
        <v>8</v>
      </c>
      <c r="B21" s="5" t="s">
        <v>44</v>
      </c>
      <c r="C21" s="2" t="s">
        <v>10</v>
      </c>
      <c r="D21" s="2" t="s">
        <v>43</v>
      </c>
      <c r="E21" s="2" t="s">
        <v>26</v>
      </c>
      <c r="F21" s="2" t="s">
        <v>12</v>
      </c>
      <c r="G21" s="2" t="s">
        <v>13</v>
      </c>
      <c r="H21" s="3" t="str">
        <f>HYPERLINK("http://apps.fcc.gov/ecfs/document/view?id=7521707210","  (9 pages)")</f>
        <v>  (9 pages)</v>
      </c>
    </row>
    <row r="22" spans="1:8" ht="36">
      <c r="A22" s="2" t="s">
        <v>8</v>
      </c>
      <c r="B22" s="5" t="s">
        <v>45</v>
      </c>
      <c r="C22" s="2" t="s">
        <v>19</v>
      </c>
      <c r="D22" s="2" t="s">
        <v>43</v>
      </c>
      <c r="E22" s="2" t="s">
        <v>26</v>
      </c>
      <c r="F22" s="2" t="s">
        <v>12</v>
      </c>
      <c r="G22" s="2" t="s">
        <v>13</v>
      </c>
      <c r="H22" s="3" t="str">
        <f>HYPERLINK("http://apps.fcc.gov/ecfs/document/view?id=7521707023","  (1 page)")</f>
        <v>  (1 page)</v>
      </c>
    </row>
    <row r="23" spans="1:8" ht="12">
      <c r="A23" s="2" t="s">
        <v>8</v>
      </c>
      <c r="B23" s="5" t="s">
        <v>46</v>
      </c>
      <c r="C23" s="2" t="s">
        <v>10</v>
      </c>
      <c r="D23" s="2" t="s">
        <v>43</v>
      </c>
      <c r="E23" s="2" t="s">
        <v>43</v>
      </c>
      <c r="F23" s="2" t="s">
        <v>12</v>
      </c>
      <c r="G23" s="2" t="s">
        <v>13</v>
      </c>
      <c r="H23" s="3" t="str">
        <f>HYPERLINK("http://apps.fcc.gov/ecfs/document/view?id=7521706535","  (2 pages)")</f>
        <v>  (2 pages)</v>
      </c>
    </row>
    <row r="24" spans="1:8" ht="12">
      <c r="A24" s="2" t="s">
        <v>8</v>
      </c>
      <c r="B24" s="5" t="s">
        <v>29</v>
      </c>
      <c r="C24" s="2" t="s">
        <v>10</v>
      </c>
      <c r="D24" s="2" t="s">
        <v>33</v>
      </c>
      <c r="E24" s="2" t="s">
        <v>43</v>
      </c>
      <c r="F24" s="2" t="s">
        <v>12</v>
      </c>
      <c r="G24" s="2" t="s">
        <v>13</v>
      </c>
      <c r="H24" s="3" t="str">
        <f>HYPERLINK("http://apps.fcc.gov/ecfs/document/view?id=7521680048","  (2 pages)")</f>
        <v>  (2 pages)</v>
      </c>
    </row>
    <row r="25" spans="1:9" ht="12">
      <c r="A25" s="2" t="s">
        <v>8</v>
      </c>
      <c r="B25" s="5" t="s">
        <v>21</v>
      </c>
      <c r="C25" s="2" t="s">
        <v>10</v>
      </c>
      <c r="D25" s="2" t="s">
        <v>33</v>
      </c>
      <c r="E25" s="2" t="s">
        <v>33</v>
      </c>
      <c r="F25" s="2" t="s">
        <v>12</v>
      </c>
      <c r="G25" s="2" t="s">
        <v>13</v>
      </c>
      <c r="H25" s="3" t="str">
        <f>HYPERLINK("http://apps.fcc.gov/ecfs/document/view?id=7521679261","  (1 page)")</f>
        <v>  (1 page)</v>
      </c>
      <c r="I25" s="3" t="str">
        <f>HYPERLINK("http://apps.fcc.gov/ecfs/document/view?id=7521679262","  (19 pages)")</f>
        <v>  (19 pages)</v>
      </c>
    </row>
    <row r="26" spans="1:8" ht="12">
      <c r="A26" s="2" t="s">
        <v>8</v>
      </c>
      <c r="B26" s="5" t="s">
        <v>47</v>
      </c>
      <c r="C26" s="2" t="s">
        <v>10</v>
      </c>
      <c r="D26" s="2" t="s">
        <v>48</v>
      </c>
      <c r="E26" s="2" t="s">
        <v>48</v>
      </c>
      <c r="F26" s="2" t="s">
        <v>12</v>
      </c>
      <c r="G26" s="2" t="s">
        <v>13</v>
      </c>
      <c r="H26" s="3" t="str">
        <f>HYPERLINK("http://apps.fcc.gov/ecfs/document/view?id=7521633973","  (3 pages)")</f>
        <v>  (3 pages)</v>
      </c>
    </row>
    <row r="27" spans="1:8" ht="48">
      <c r="A27" s="2" t="s">
        <v>8</v>
      </c>
      <c r="B27" s="5" t="s">
        <v>49</v>
      </c>
      <c r="C27" s="2" t="s">
        <v>19</v>
      </c>
      <c r="D27" s="2" t="s">
        <v>48</v>
      </c>
      <c r="E27" s="2" t="s">
        <v>48</v>
      </c>
      <c r="F27" s="2" t="s">
        <v>12</v>
      </c>
      <c r="G27" s="2" t="s">
        <v>13</v>
      </c>
      <c r="H27" s="3" t="str">
        <f>HYPERLINK("http://apps.fcc.gov/ecfs/document/view?id=7521601008","The Internet Association Ex Parte 16 July 2014 (2 pages)")</f>
        <v>The Internet Association Ex Parte 16 July 2014 (2 pages)</v>
      </c>
    </row>
    <row r="28" spans="1:8" ht="12">
      <c r="A28" s="2" t="s">
        <v>8</v>
      </c>
      <c r="B28" s="5" t="s">
        <v>50</v>
      </c>
      <c r="C28" s="2" t="s">
        <v>10</v>
      </c>
      <c r="D28" s="2" t="s">
        <v>51</v>
      </c>
      <c r="E28" s="2" t="s">
        <v>48</v>
      </c>
      <c r="F28" s="2" t="s">
        <v>12</v>
      </c>
      <c r="G28" s="2" t="s">
        <v>13</v>
      </c>
      <c r="H28" s="3" t="str">
        <f>HYPERLINK("http://apps.fcc.gov/ecfs/document/view?id=7521575511","  (10 pages)")</f>
        <v>  (10 pages)</v>
      </c>
    </row>
    <row r="29" spans="1:8" ht="12">
      <c r="A29" s="2" t="s">
        <v>8</v>
      </c>
      <c r="B29" s="5" t="s">
        <v>52</v>
      </c>
      <c r="C29" s="2" t="s">
        <v>10</v>
      </c>
      <c r="D29" s="2" t="s">
        <v>48</v>
      </c>
      <c r="E29" s="2" t="s">
        <v>48</v>
      </c>
      <c r="F29" s="2" t="s">
        <v>12</v>
      </c>
      <c r="G29" s="2" t="s">
        <v>13</v>
      </c>
      <c r="H29" s="3" t="str">
        <f>HYPERLINK("http://apps.fcc.gov/ecfs/document/view?id=7521569457","  (2 pages)")</f>
        <v>  (2 pages)</v>
      </c>
    </row>
    <row r="30" spans="1:8" ht="24">
      <c r="A30" s="2" t="s">
        <v>8</v>
      </c>
      <c r="B30" s="5" t="s">
        <v>53</v>
      </c>
      <c r="C30" s="2" t="s">
        <v>54</v>
      </c>
      <c r="D30" s="2" t="s">
        <v>55</v>
      </c>
      <c r="E30" s="2" t="s">
        <v>48</v>
      </c>
      <c r="F30" s="2" t="s">
        <v>12</v>
      </c>
      <c r="G30" s="2" t="s">
        <v>13</v>
      </c>
      <c r="H30" s="3" t="str">
        <f>HYPERLINK("http://apps.fcc.gov/ecfs/document/view?id=7521491023","  (5 pages)")</f>
        <v>  (5 pages)</v>
      </c>
    </row>
    <row r="31" spans="1:9" ht="24">
      <c r="A31" s="2" t="s">
        <v>8</v>
      </c>
      <c r="B31" s="5" t="s">
        <v>56</v>
      </c>
      <c r="C31" s="2" t="s">
        <v>10</v>
      </c>
      <c r="D31" s="2" t="s">
        <v>57</v>
      </c>
      <c r="E31" s="2" t="s">
        <v>58</v>
      </c>
      <c r="F31" s="2" t="s">
        <v>12</v>
      </c>
      <c r="G31" s="2" t="s">
        <v>13</v>
      </c>
      <c r="H31" s="3" t="str">
        <f>HYPERLINK("http://apps.fcc.gov/ecfs/document/view?id=7521376614","  (2 pages)")</f>
        <v>  (2 pages)</v>
      </c>
      <c r="I31" s="3" t="str">
        <f>HYPERLINK("http://apps.fcc.gov/ecfs/document/view?id=7521376615","  (9 pages)")</f>
        <v>  (9 pages)</v>
      </c>
    </row>
    <row r="32" spans="1:8" ht="24">
      <c r="A32" s="2" t="s">
        <v>8</v>
      </c>
      <c r="B32" s="5" t="s">
        <v>59</v>
      </c>
      <c r="C32" s="2" t="s">
        <v>60</v>
      </c>
      <c r="D32" s="2" t="s">
        <v>57</v>
      </c>
      <c r="E32" s="2" t="s">
        <v>57</v>
      </c>
      <c r="F32" s="2" t="s">
        <v>12</v>
      </c>
      <c r="G32" s="2" t="s">
        <v>13</v>
      </c>
      <c r="H32" s="3" t="str">
        <f>HYPERLINK("http://apps.fcc.gov/ecfs/document/view?id=7521376055","  (2 pages)")</f>
        <v>  (2 pages)</v>
      </c>
    </row>
    <row r="33" spans="1:9" ht="12">
      <c r="A33" s="2" t="s">
        <v>8</v>
      </c>
      <c r="B33" s="5" t="s">
        <v>21</v>
      </c>
      <c r="C33" s="2" t="s">
        <v>10</v>
      </c>
      <c r="D33" s="2" t="s">
        <v>51</v>
      </c>
      <c r="E33" s="2" t="s">
        <v>57</v>
      </c>
      <c r="F33" s="2" t="s">
        <v>12</v>
      </c>
      <c r="G33" s="2" t="s">
        <v>13</v>
      </c>
      <c r="H33" s="3" t="str">
        <f>HYPERLINK("http://apps.fcc.gov/ecfs/document/view?id=7521374889","  (2 pages)")</f>
        <v>  (2 pages)</v>
      </c>
      <c r="I33" s="3" t="str">
        <f>HYPERLINK("http://apps.fcc.gov/ecfs/document/view?id=7521374890","  (18 pages)")</f>
        <v>  (18 pages)</v>
      </c>
    </row>
    <row r="34" spans="1:8" ht="12">
      <c r="A34" s="2" t="s">
        <v>8</v>
      </c>
      <c r="B34" s="5" t="s">
        <v>9</v>
      </c>
      <c r="C34" s="2" t="s">
        <v>10</v>
      </c>
      <c r="D34" s="2" t="s">
        <v>51</v>
      </c>
      <c r="E34" s="2" t="s">
        <v>57</v>
      </c>
      <c r="F34" s="2" t="s">
        <v>12</v>
      </c>
      <c r="G34" s="2" t="s">
        <v>13</v>
      </c>
      <c r="H34" s="3" t="str">
        <f>HYPERLINK("http://apps.fcc.gov/ecfs/document/view?id=7521374744","  (2 pages)")</f>
        <v>  (2 pages)</v>
      </c>
    </row>
    <row r="35" spans="1:8" ht="12">
      <c r="A35" s="2" t="s">
        <v>8</v>
      </c>
      <c r="B35" s="5" t="s">
        <v>17</v>
      </c>
      <c r="C35" s="2" t="s">
        <v>10</v>
      </c>
      <c r="D35" s="2" t="s">
        <v>61</v>
      </c>
      <c r="E35" s="2" t="s">
        <v>61</v>
      </c>
      <c r="F35" s="2" t="s">
        <v>12</v>
      </c>
      <c r="G35" s="2" t="s">
        <v>13</v>
      </c>
      <c r="H35" s="3" t="str">
        <f>HYPERLINK("http://apps.fcc.gov/ecfs/document/view?id=7521373710","  (1 page)")</f>
        <v>  (1 page)</v>
      </c>
    </row>
    <row r="36" spans="1:8" ht="12">
      <c r="A36" s="2" t="s">
        <v>8</v>
      </c>
      <c r="B36" s="5" t="s">
        <v>17</v>
      </c>
      <c r="C36" s="2" t="s">
        <v>10</v>
      </c>
      <c r="D36" s="2" t="s">
        <v>61</v>
      </c>
      <c r="E36" s="2" t="s">
        <v>61</v>
      </c>
      <c r="F36" s="2" t="s">
        <v>12</v>
      </c>
      <c r="G36" s="2" t="s">
        <v>13</v>
      </c>
      <c r="H36" s="3" t="str">
        <f>HYPERLINK("http://apps.fcc.gov/ecfs/document/view?id=7521373708","  (1 page)")</f>
        <v>  (1 page)</v>
      </c>
    </row>
    <row r="37" spans="1:8" ht="12">
      <c r="A37" s="2" t="s">
        <v>8</v>
      </c>
      <c r="B37" s="5" t="s">
        <v>17</v>
      </c>
      <c r="C37" s="2" t="s">
        <v>10</v>
      </c>
      <c r="D37" s="2" t="s">
        <v>61</v>
      </c>
      <c r="E37" s="2" t="s">
        <v>61</v>
      </c>
      <c r="F37" s="2" t="s">
        <v>12</v>
      </c>
      <c r="G37" s="2" t="s">
        <v>13</v>
      </c>
      <c r="H37" s="3" t="str">
        <f>HYPERLINK("http://apps.fcc.gov/ecfs/document/view?id=7521373704","  (1 page)")</f>
        <v>  (1 page)</v>
      </c>
    </row>
    <row r="38" spans="1:8" ht="24">
      <c r="A38" s="2" t="s">
        <v>8</v>
      </c>
      <c r="B38" s="5" t="s">
        <v>62</v>
      </c>
      <c r="C38" s="2" t="s">
        <v>31</v>
      </c>
      <c r="D38" s="2" t="s">
        <v>63</v>
      </c>
      <c r="E38" s="2" t="s">
        <v>64</v>
      </c>
      <c r="F38" s="2" t="s">
        <v>12</v>
      </c>
      <c r="G38" s="2" t="s">
        <v>13</v>
      </c>
      <c r="H38" s="3" t="str">
        <f>HYPERLINK("http://apps.fcc.gov/ecfs/document/view?id=7521358713","  (2 pages)")</f>
        <v>  (2 pages)</v>
      </c>
    </row>
    <row r="39" spans="1:8" ht="36">
      <c r="A39" s="2" t="s">
        <v>8</v>
      </c>
      <c r="B39" s="5" t="s">
        <v>65</v>
      </c>
      <c r="C39" s="2" t="s">
        <v>10</v>
      </c>
      <c r="D39" s="2" t="s">
        <v>63</v>
      </c>
      <c r="E39" s="2" t="s">
        <v>63</v>
      </c>
      <c r="F39" s="2" t="s">
        <v>12</v>
      </c>
      <c r="G39" s="2" t="s">
        <v>13</v>
      </c>
      <c r="H39" s="3" t="str">
        <f>HYPERLINK("http://apps.fcc.gov/ecfs/document/view?id=7521358005","IIP Workshop Frieden Paper (3 pages)")</f>
        <v>IIP Workshop Frieden Paper (3 pages)</v>
      </c>
    </row>
    <row r="40" spans="1:8" ht="12">
      <c r="A40" s="2" t="s">
        <v>8</v>
      </c>
      <c r="B40" s="5" t="s">
        <v>66</v>
      </c>
      <c r="C40" s="2" t="s">
        <v>10</v>
      </c>
      <c r="D40" s="2" t="s">
        <v>67</v>
      </c>
      <c r="E40" s="2" t="s">
        <v>63</v>
      </c>
      <c r="F40" s="2" t="s">
        <v>12</v>
      </c>
      <c r="G40" s="2" t="s">
        <v>13</v>
      </c>
      <c r="H40" s="3" t="str">
        <f>HYPERLINK("http://apps.fcc.gov/ecfs/document/view?id=7521357225","  (18 pages)")</f>
        <v>  (18 pages)</v>
      </c>
    </row>
    <row r="41" spans="1:8" ht="12">
      <c r="A41" s="2" t="s">
        <v>8</v>
      </c>
      <c r="B41" s="5" t="s">
        <v>68</v>
      </c>
      <c r="C41" s="2" t="s">
        <v>10</v>
      </c>
      <c r="D41" s="2" t="s">
        <v>67</v>
      </c>
      <c r="E41" s="2" t="s">
        <v>63</v>
      </c>
      <c r="F41" s="2" t="s">
        <v>12</v>
      </c>
      <c r="G41" s="2" t="s">
        <v>13</v>
      </c>
      <c r="H41" s="3" t="str">
        <f>HYPERLINK("http://apps.fcc.gov/ecfs/document/view?id=7521356420","  (2 pages)")</f>
        <v>  (2 pages)</v>
      </c>
    </row>
    <row r="42" spans="1:8" ht="12">
      <c r="A42" s="2" t="s">
        <v>8</v>
      </c>
      <c r="B42" s="5" t="s">
        <v>69</v>
      </c>
      <c r="C42" s="2" t="s">
        <v>10</v>
      </c>
      <c r="D42" s="2" t="s">
        <v>67</v>
      </c>
      <c r="E42" s="2" t="s">
        <v>67</v>
      </c>
      <c r="F42" s="2" t="s">
        <v>12</v>
      </c>
      <c r="G42" s="2" t="s">
        <v>13</v>
      </c>
      <c r="H42" s="3" t="str">
        <f>HYPERLINK("http://apps.fcc.gov/ecfs/document/view?id=7521355519","  (5 pages)")</f>
        <v>  (5 pages)</v>
      </c>
    </row>
    <row r="43" spans="1:8" ht="12">
      <c r="A43" s="2" t="s">
        <v>8</v>
      </c>
      <c r="B43" s="5" t="s">
        <v>70</v>
      </c>
      <c r="C43" s="2" t="s">
        <v>10</v>
      </c>
      <c r="D43" s="2" t="s">
        <v>71</v>
      </c>
      <c r="E43" s="2" t="s">
        <v>71</v>
      </c>
      <c r="F43" s="2" t="s">
        <v>12</v>
      </c>
      <c r="G43" s="2" t="s">
        <v>13</v>
      </c>
      <c r="H43" s="3" t="str">
        <f>HYPERLINK("http://apps.fcc.gov/ecfs/document/view?id=7521350871","  (2 pages)")</f>
        <v>  (2 pages)</v>
      </c>
    </row>
    <row r="44" spans="1:8" ht="12">
      <c r="A44" s="2" t="s">
        <v>8</v>
      </c>
      <c r="B44" s="5" t="s">
        <v>47</v>
      </c>
      <c r="C44" s="2" t="s">
        <v>10</v>
      </c>
      <c r="D44" s="2" t="s">
        <v>71</v>
      </c>
      <c r="E44" s="2" t="s">
        <v>71</v>
      </c>
      <c r="F44" s="2" t="s">
        <v>12</v>
      </c>
      <c r="G44" s="2" t="s">
        <v>13</v>
      </c>
      <c r="H44" s="3" t="str">
        <f>HYPERLINK("http://apps.fcc.gov/ecfs/document/view?id=7521350851","  (2 pages)")</f>
        <v>  (2 pages)</v>
      </c>
    </row>
    <row r="45" spans="1:8" ht="24">
      <c r="A45" s="2" t="s">
        <v>8</v>
      </c>
      <c r="B45" s="5" t="s">
        <v>72</v>
      </c>
      <c r="C45" s="2" t="s">
        <v>10</v>
      </c>
      <c r="D45" s="2" t="s">
        <v>71</v>
      </c>
      <c r="E45" s="2" t="s">
        <v>71</v>
      </c>
      <c r="F45" s="2" t="s">
        <v>12</v>
      </c>
      <c r="G45" s="2" t="s">
        <v>13</v>
      </c>
      <c r="H45" s="3" t="str">
        <f>HYPERLINK("http://apps.fcc.gov/ecfs/document/view?id=7521350737","  (2 pages)")</f>
        <v>  (2 pages)</v>
      </c>
    </row>
    <row r="46" spans="1:10" ht="12">
      <c r="A46" s="2" t="s">
        <v>8</v>
      </c>
      <c r="B46" s="5" t="s">
        <v>73</v>
      </c>
      <c r="C46" s="2" t="s">
        <v>10</v>
      </c>
      <c r="D46" s="2" t="s">
        <v>71</v>
      </c>
      <c r="E46" s="2" t="s">
        <v>71</v>
      </c>
      <c r="F46" s="2" t="s">
        <v>12</v>
      </c>
      <c r="G46" s="2" t="s">
        <v>13</v>
      </c>
      <c r="H46" s="3" t="str">
        <f>HYPERLINK("http://apps.fcc.gov/ecfs/document/view?id=7521350653","  (1 page)")</f>
        <v>  (1 page)</v>
      </c>
      <c r="I46" s="3" t="str">
        <f>HYPERLINK("http://apps.fcc.gov/ecfs/document/view?id=7521350656","  (22 pages)")</f>
        <v>  (22 pages)</v>
      </c>
      <c r="J46" s="3" t="str">
        <f>HYPERLINK("http://apps.fcc.gov/ecfs/document/view?id=7521350659","  (16 pages)")</f>
        <v>  (16 pages)</v>
      </c>
    </row>
    <row r="47" spans="1:8" ht="12">
      <c r="A47" s="2" t="s">
        <v>8</v>
      </c>
      <c r="B47" s="5" t="s">
        <v>47</v>
      </c>
      <c r="C47" s="2" t="s">
        <v>10</v>
      </c>
      <c r="D47" s="2" t="s">
        <v>74</v>
      </c>
      <c r="E47" s="2" t="s">
        <v>71</v>
      </c>
      <c r="F47" s="2" t="s">
        <v>12</v>
      </c>
      <c r="G47" s="2" t="s">
        <v>13</v>
      </c>
      <c r="H47" s="3" t="str">
        <f>HYPERLINK("http://apps.fcc.gov/ecfs/document/view?id=7521348831","  (2 pages)")</f>
        <v>  (2 pages)</v>
      </c>
    </row>
    <row r="48" spans="1:8" ht="12">
      <c r="A48" s="2" t="s">
        <v>8</v>
      </c>
      <c r="B48" s="5" t="s">
        <v>75</v>
      </c>
      <c r="C48" s="2" t="s">
        <v>10</v>
      </c>
      <c r="D48" s="2" t="s">
        <v>74</v>
      </c>
      <c r="E48" s="2" t="s">
        <v>74</v>
      </c>
      <c r="F48" s="2" t="s">
        <v>12</v>
      </c>
      <c r="G48" s="2" t="s">
        <v>13</v>
      </c>
      <c r="H48" s="3" t="str">
        <f>HYPERLINK("http://apps.fcc.gov/ecfs/document/view?id=7521348564","  (1 page)")</f>
        <v>  (1 page)</v>
      </c>
    </row>
    <row r="49" spans="1:8" ht="12">
      <c r="A49" s="2" t="s">
        <v>8</v>
      </c>
      <c r="B49" s="5" t="s">
        <v>76</v>
      </c>
      <c r="C49" s="2" t="s">
        <v>10</v>
      </c>
      <c r="D49" s="2" t="s">
        <v>74</v>
      </c>
      <c r="E49" s="2" t="s">
        <v>74</v>
      </c>
      <c r="F49" s="2" t="s">
        <v>12</v>
      </c>
      <c r="G49" s="2" t="s">
        <v>13</v>
      </c>
      <c r="H49" s="3" t="str">
        <f>HYPERLINK("http://apps.fcc.gov/ecfs/document/view?id=7521348054","  (3 pages)")</f>
        <v>  (3 pages)</v>
      </c>
    </row>
    <row r="50" spans="1:8" ht="12">
      <c r="A50" s="2" t="s">
        <v>8</v>
      </c>
      <c r="B50" s="5" t="s">
        <v>77</v>
      </c>
      <c r="C50" s="2" t="s">
        <v>10</v>
      </c>
      <c r="D50" s="2" t="s">
        <v>78</v>
      </c>
      <c r="E50" s="2" t="s">
        <v>74</v>
      </c>
      <c r="F50" s="2" t="s">
        <v>12</v>
      </c>
      <c r="G50" s="2" t="s">
        <v>13</v>
      </c>
      <c r="H50" s="3" t="str">
        <f>HYPERLINK("http://apps.fcc.gov/ecfs/document/view?id=7521347289","  (1 page)")</f>
        <v>  (1 page)</v>
      </c>
    </row>
    <row r="51" spans="1:8" ht="12">
      <c r="A51" s="2" t="s">
        <v>8</v>
      </c>
      <c r="B51" s="5" t="s">
        <v>79</v>
      </c>
      <c r="C51" s="2" t="s">
        <v>10</v>
      </c>
      <c r="D51" s="2" t="s">
        <v>78</v>
      </c>
      <c r="E51" s="2" t="s">
        <v>78</v>
      </c>
      <c r="F51" s="2" t="s">
        <v>12</v>
      </c>
      <c r="G51" s="2" t="s">
        <v>13</v>
      </c>
      <c r="H51" s="3" t="str">
        <f>HYPERLINK("http://apps.fcc.gov/ecfs/document/view?id=7521346328","  (2 pages)")</f>
        <v>  (2 pages)</v>
      </c>
    </row>
    <row r="52" spans="1:8" ht="12">
      <c r="A52" s="2" t="s">
        <v>8</v>
      </c>
      <c r="B52" s="5" t="s">
        <v>80</v>
      </c>
      <c r="C52" s="2" t="s">
        <v>10</v>
      </c>
      <c r="D52" s="2" t="s">
        <v>78</v>
      </c>
      <c r="E52" s="2" t="s">
        <v>78</v>
      </c>
      <c r="F52" s="2" t="s">
        <v>12</v>
      </c>
      <c r="G52" s="2" t="s">
        <v>13</v>
      </c>
      <c r="H52" s="3" t="str">
        <f>HYPERLINK("http://apps.fcc.gov/ecfs/document/view?id=7521345663","  (3 pages)")</f>
        <v>  (3 pages)</v>
      </c>
    </row>
    <row r="53" spans="1:10" ht="12">
      <c r="A53" s="2" t="s">
        <v>8</v>
      </c>
      <c r="B53" s="5" t="s">
        <v>81</v>
      </c>
      <c r="C53" s="2" t="s">
        <v>10</v>
      </c>
      <c r="D53" s="2" t="s">
        <v>82</v>
      </c>
      <c r="E53" s="2" t="s">
        <v>82</v>
      </c>
      <c r="F53" s="2" t="s">
        <v>12</v>
      </c>
      <c r="G53" s="2" t="s">
        <v>13</v>
      </c>
      <c r="H53" s="3" t="str">
        <f>HYPERLINK("http://apps.fcc.gov/ecfs/document/view?id=7521334186","  (1 page)")</f>
        <v>  (1 page)</v>
      </c>
      <c r="I53" s="3" t="str">
        <f>HYPERLINK("http://apps.fcc.gov/ecfs/document/view?id=7521334187","  (1 page)")</f>
        <v>  (1 page)</v>
      </c>
      <c r="J53" s="3" t="str">
        <f>HYPERLINK("http://apps.fcc.gov/ecfs/document/view?id=7521334188","  (1 page)")</f>
        <v>  (1 page)</v>
      </c>
    </row>
    <row r="54" spans="1:8" ht="12">
      <c r="A54" s="2" t="s">
        <v>8</v>
      </c>
      <c r="B54" s="5" t="s">
        <v>83</v>
      </c>
      <c r="C54" s="2" t="s">
        <v>10</v>
      </c>
      <c r="D54" s="2" t="s">
        <v>84</v>
      </c>
      <c r="E54" s="2" t="s">
        <v>84</v>
      </c>
      <c r="F54" s="2" t="s">
        <v>12</v>
      </c>
      <c r="G54" s="2" t="s">
        <v>13</v>
      </c>
      <c r="H54" s="3" t="str">
        <f>HYPERLINK("http://apps.fcc.gov/ecfs/document/view?id=7521332462","  (1 page)")</f>
        <v>  (1 page)</v>
      </c>
    </row>
    <row r="55" spans="1:9" ht="12">
      <c r="A55" s="2" t="s">
        <v>8</v>
      </c>
      <c r="B55" s="5" t="s">
        <v>85</v>
      </c>
      <c r="C55" s="2" t="s">
        <v>10</v>
      </c>
      <c r="D55" s="2" t="s">
        <v>86</v>
      </c>
      <c r="E55" s="2" t="s">
        <v>84</v>
      </c>
      <c r="F55" s="2" t="s">
        <v>12</v>
      </c>
      <c r="G55" s="2" t="s">
        <v>13</v>
      </c>
      <c r="H55" s="3" t="str">
        <f>HYPERLINK("http://apps.fcc.gov/ecfs/document/view?id=7521331210","  (1 page)")</f>
        <v>  (1 page)</v>
      </c>
      <c r="I55" s="3" t="str">
        <f>HYPERLINK("http://apps.fcc.gov/ecfs/document/view?id=7521331211","  (1 page)")</f>
        <v>  (1 page)</v>
      </c>
    </row>
    <row r="56" spans="1:8" ht="24">
      <c r="A56" s="2" t="s">
        <v>8</v>
      </c>
      <c r="B56" s="5" t="s">
        <v>87</v>
      </c>
      <c r="C56" s="2" t="s">
        <v>10</v>
      </c>
      <c r="D56" s="2" t="s">
        <v>86</v>
      </c>
      <c r="E56" s="2" t="s">
        <v>84</v>
      </c>
      <c r="F56" s="2" t="s">
        <v>12</v>
      </c>
      <c r="G56" s="2" t="s">
        <v>13</v>
      </c>
      <c r="H56" s="3" t="str">
        <f>HYPERLINK("http://apps.fcc.gov/ecfs/document/view?id=7521331611","CTIA Ex Parte 6 18 2014 (2 pages)")</f>
        <v>CTIA Ex Parte 6 18 2014 (2 pages)</v>
      </c>
    </row>
    <row r="57" spans="1:8" ht="24">
      <c r="A57" s="2" t="s">
        <v>8</v>
      </c>
      <c r="B57" s="5" t="s">
        <v>87</v>
      </c>
      <c r="C57" s="2" t="s">
        <v>10</v>
      </c>
      <c r="D57" s="2" t="s">
        <v>86</v>
      </c>
      <c r="E57" s="2" t="s">
        <v>84</v>
      </c>
      <c r="F57" s="2" t="s">
        <v>12</v>
      </c>
      <c r="G57" s="2" t="s">
        <v>13</v>
      </c>
      <c r="H57" s="3" t="str">
        <f>HYPERLINK("http://apps.fcc.gov/ecfs/document/view?id=7521331608","CTIA Ex Parte 6 18 2014 (2 pages)")</f>
        <v>CTIA Ex Parte 6 18 2014 (2 pages)</v>
      </c>
    </row>
    <row r="58" spans="1:8" ht="24">
      <c r="A58" s="2" t="s">
        <v>8</v>
      </c>
      <c r="B58" s="5" t="s">
        <v>87</v>
      </c>
      <c r="C58" s="2" t="s">
        <v>10</v>
      </c>
      <c r="D58" s="2" t="s">
        <v>86</v>
      </c>
      <c r="E58" s="2" t="s">
        <v>84</v>
      </c>
      <c r="F58" s="2" t="s">
        <v>12</v>
      </c>
      <c r="G58" s="2" t="s">
        <v>13</v>
      </c>
      <c r="H58" s="3" t="str">
        <f>HYPERLINK("http://apps.fcc.gov/ecfs/document/view?id=7521331605","CTIA Ex Parte 6 18 2014 (2 pages)")</f>
        <v>CTIA Ex Parte 6 18 2014 (2 pages)</v>
      </c>
    </row>
    <row r="59" spans="1:8" ht="12">
      <c r="A59" s="2" t="s">
        <v>8</v>
      </c>
      <c r="B59" s="5" t="s">
        <v>18</v>
      </c>
      <c r="C59" s="2" t="s">
        <v>10</v>
      </c>
      <c r="D59" s="2" t="s">
        <v>86</v>
      </c>
      <c r="E59" s="2" t="s">
        <v>84</v>
      </c>
      <c r="F59" s="2" t="s">
        <v>12</v>
      </c>
      <c r="G59" s="2" t="s">
        <v>13</v>
      </c>
      <c r="H59" s="3" t="str">
        <f>HYPERLINK("http://apps.fcc.gov/ecfs/document/view?id=7521330726","  (1 page)")</f>
        <v>  (1 page)</v>
      </c>
    </row>
    <row r="60" spans="1:8" ht="12">
      <c r="A60" s="2" t="s">
        <v>8</v>
      </c>
      <c r="B60" s="5" t="s">
        <v>87</v>
      </c>
      <c r="C60" s="2" t="s">
        <v>10</v>
      </c>
      <c r="D60" s="2" t="s">
        <v>88</v>
      </c>
      <c r="E60" s="2" t="s">
        <v>89</v>
      </c>
      <c r="F60" s="2" t="s">
        <v>12</v>
      </c>
      <c r="G60" s="2" t="s">
        <v>13</v>
      </c>
      <c r="H60" s="3" t="str">
        <f>HYPERLINK("http://apps.fcc.gov/ecfs/document/view?id=7521318659","  (2 pages)")</f>
        <v>  (2 pages)</v>
      </c>
    </row>
    <row r="61" spans="1:8" ht="36">
      <c r="A61" s="2" t="s">
        <v>8</v>
      </c>
      <c r="B61" s="5" t="s">
        <v>90</v>
      </c>
      <c r="C61" s="2" t="s">
        <v>91</v>
      </c>
      <c r="D61" s="2" t="s">
        <v>88</v>
      </c>
      <c r="E61" s="2" t="s">
        <v>89</v>
      </c>
      <c r="F61" s="2" t="s">
        <v>12</v>
      </c>
      <c r="G61" s="2" t="s">
        <v>13</v>
      </c>
      <c r="H61" s="6" t="str">
        <f>HYPERLINK("http://J64/ecfs/document/view?id=7521318514","  (10 pages)")</f>
        <v>  (10 pages)</v>
      </c>
    </row>
    <row r="62" spans="1:8" ht="12">
      <c r="A62" s="2" t="s">
        <v>8</v>
      </c>
      <c r="B62" s="5" t="s">
        <v>92</v>
      </c>
      <c r="C62" s="2" t="s">
        <v>10</v>
      </c>
      <c r="D62" s="2" t="s">
        <v>93</v>
      </c>
      <c r="E62" s="2" t="s">
        <v>89</v>
      </c>
      <c r="F62" s="2" t="s">
        <v>12</v>
      </c>
      <c r="G62" s="2" t="s">
        <v>13</v>
      </c>
      <c r="H62" s="3" t="str">
        <f>HYPERLINK("http://apps.fcc.gov/ecfs/document/view?id=7521314424","  (2 pages)")</f>
        <v>  (2 pages)</v>
      </c>
    </row>
    <row r="63" spans="1:8" ht="12">
      <c r="A63" s="2" t="s">
        <v>8</v>
      </c>
      <c r="B63" s="5" t="s">
        <v>94</v>
      </c>
      <c r="C63" s="2" t="s">
        <v>10</v>
      </c>
      <c r="D63" s="2" t="s">
        <v>88</v>
      </c>
      <c r="E63" s="2" t="s">
        <v>95</v>
      </c>
      <c r="F63" s="2" t="s">
        <v>12</v>
      </c>
      <c r="G63" s="2" t="s">
        <v>13</v>
      </c>
      <c r="H63" s="3" t="str">
        <f>HYPERLINK("http://apps.fcc.gov/ecfs/document/view?id=7521306031","  (1 page)")</f>
        <v>  (1 page)</v>
      </c>
    </row>
    <row r="64" spans="1:8" ht="24">
      <c r="A64" s="2" t="s">
        <v>8</v>
      </c>
      <c r="B64" s="5" t="s">
        <v>42</v>
      </c>
      <c r="C64" s="2" t="s">
        <v>10</v>
      </c>
      <c r="D64" s="2" t="s">
        <v>96</v>
      </c>
      <c r="E64" s="2" t="s">
        <v>95</v>
      </c>
      <c r="F64" s="2" t="s">
        <v>12</v>
      </c>
      <c r="G64" s="2" t="s">
        <v>13</v>
      </c>
      <c r="H64" s="3" t="str">
        <f>HYPERLINK("http://apps.fcc.gov/ecfs/document/view?id=7521304385","Free Press ex parte notice (3 pages)")</f>
        <v>Free Press ex parte notice (3 pages)</v>
      </c>
    </row>
    <row r="65" spans="1:8" ht="12">
      <c r="A65" s="2" t="s">
        <v>8</v>
      </c>
      <c r="B65" s="5" t="s">
        <v>97</v>
      </c>
      <c r="C65" s="2" t="s">
        <v>10</v>
      </c>
      <c r="D65" s="2" t="s">
        <v>96</v>
      </c>
      <c r="E65" s="2" t="s">
        <v>95</v>
      </c>
      <c r="F65" s="2" t="s">
        <v>12</v>
      </c>
      <c r="G65" s="2" t="s">
        <v>13</v>
      </c>
      <c r="H65" s="3" t="str">
        <f>HYPERLINK("http://apps.fcc.gov/ecfs/document/view?id=7521303580","  (2 pages)")</f>
        <v>  (2 pages)</v>
      </c>
    </row>
    <row r="66" spans="1:8" ht="48">
      <c r="A66" s="2" t="s">
        <v>8</v>
      </c>
      <c r="B66" s="5" t="s">
        <v>98</v>
      </c>
      <c r="C66" s="2" t="s">
        <v>10</v>
      </c>
      <c r="D66" s="2" t="s">
        <v>96</v>
      </c>
      <c r="E66" s="2" t="s">
        <v>95</v>
      </c>
      <c r="F66" s="2" t="s">
        <v>12</v>
      </c>
      <c r="G66" s="2" t="s">
        <v>13</v>
      </c>
      <c r="H66" s="3" t="str">
        <f>HYPERLINK("http://apps.fcc.gov/ecfs/document/view?id=7521302550","Letter Workshop Paper and Presentation Slides (67 pages)")</f>
        <v>Letter Workshop Paper and Presentation Slides (67 pages)</v>
      </c>
    </row>
    <row r="67" spans="1:9" ht="12">
      <c r="A67" s="2" t="s">
        <v>8</v>
      </c>
      <c r="B67" s="5" t="s">
        <v>99</v>
      </c>
      <c r="C67" s="2" t="s">
        <v>10</v>
      </c>
      <c r="D67" s="2" t="s">
        <v>100</v>
      </c>
      <c r="E67" s="2" t="s">
        <v>95</v>
      </c>
      <c r="F67" s="2" t="s">
        <v>12</v>
      </c>
      <c r="G67" s="2" t="s">
        <v>13</v>
      </c>
      <c r="H67" s="3" t="str">
        <f>HYPERLINK("http://apps.fcc.gov/ecfs/document/view?id=7521285447","  (2 pages)")</f>
        <v>  (2 pages)</v>
      </c>
      <c r="I67" s="3" t="str">
        <f>HYPERLINK("http://apps.fcc.gov/ecfs/document/view?id=7521285448","  (64 pages)")</f>
        <v>  (64 pages)</v>
      </c>
    </row>
    <row r="68" spans="1:8" ht="12">
      <c r="A68" s="2" t="s">
        <v>8</v>
      </c>
      <c r="B68" s="5" t="s">
        <v>101</v>
      </c>
      <c r="C68" s="2" t="s">
        <v>10</v>
      </c>
      <c r="D68" s="2" t="s">
        <v>100</v>
      </c>
      <c r="E68" s="2" t="s">
        <v>102</v>
      </c>
      <c r="F68" s="2" t="s">
        <v>12</v>
      </c>
      <c r="G68" s="2" t="s">
        <v>13</v>
      </c>
      <c r="H68" s="3" t="str">
        <f>HYPERLINK("http://apps.fcc.gov/ecfs/document/view?id=7521293495","  (4 pages)")</f>
        <v>  (4 pages)</v>
      </c>
    </row>
    <row r="69" spans="1:8" ht="12">
      <c r="A69" s="2" t="s">
        <v>8</v>
      </c>
      <c r="B69" s="5" t="s">
        <v>103</v>
      </c>
      <c r="C69" s="2" t="s">
        <v>10</v>
      </c>
      <c r="D69" s="2" t="s">
        <v>104</v>
      </c>
      <c r="E69" s="2" t="s">
        <v>105</v>
      </c>
      <c r="F69" s="2" t="s">
        <v>12</v>
      </c>
      <c r="G69" s="2" t="s">
        <v>13</v>
      </c>
      <c r="H69" s="3" t="str">
        <f>HYPERLINK("http://apps.fcc.gov/ecfs/document/view?id=7521284994","  (53 pages)")</f>
        <v>  (53 pages)</v>
      </c>
    </row>
    <row r="70" spans="1:8" ht="12">
      <c r="A70" s="2" t="s">
        <v>8</v>
      </c>
      <c r="B70" s="5" t="s">
        <v>106</v>
      </c>
      <c r="C70" s="2" t="s">
        <v>10</v>
      </c>
      <c r="D70" s="2" t="s">
        <v>107</v>
      </c>
      <c r="E70" s="2" t="s">
        <v>105</v>
      </c>
      <c r="F70" s="2" t="s">
        <v>12</v>
      </c>
      <c r="G70" s="2" t="s">
        <v>13</v>
      </c>
      <c r="H70" s="3" t="str">
        <f>HYPERLINK("http://apps.fcc.gov/ecfs/document/view?id=7521284441","  (1 page)")</f>
        <v>  (1 page)</v>
      </c>
    </row>
    <row r="71" spans="1:8" ht="12">
      <c r="A71" s="2" t="s">
        <v>8</v>
      </c>
      <c r="B71" s="5" t="s">
        <v>108</v>
      </c>
      <c r="C71" s="2" t="s">
        <v>10</v>
      </c>
      <c r="D71" s="2" t="s">
        <v>107</v>
      </c>
      <c r="E71" s="2" t="s">
        <v>105</v>
      </c>
      <c r="F71" s="2" t="s">
        <v>12</v>
      </c>
      <c r="G71" s="2" t="s">
        <v>13</v>
      </c>
      <c r="H71" s="3" t="str">
        <f>HYPERLINK("http://apps.fcc.gov/ecfs/document/view?id=7521284182","  (1 page)")</f>
        <v>  (1 page)</v>
      </c>
    </row>
    <row r="72" spans="1:8" ht="12">
      <c r="A72" s="2" t="s">
        <v>8</v>
      </c>
      <c r="B72" s="5" t="s">
        <v>103</v>
      </c>
      <c r="C72" s="2" t="s">
        <v>10</v>
      </c>
      <c r="D72" s="2" t="s">
        <v>109</v>
      </c>
      <c r="E72" s="2" t="s">
        <v>105</v>
      </c>
      <c r="F72" s="2" t="s">
        <v>12</v>
      </c>
      <c r="G72" s="2" t="s">
        <v>13</v>
      </c>
      <c r="H72" s="3" t="str">
        <f>HYPERLINK("http://apps.fcc.gov/ecfs/document/view?id=7521283985","  (19 pages)")</f>
        <v>  (19 pages)</v>
      </c>
    </row>
    <row r="73" spans="1:8" ht="12">
      <c r="A73" s="2" t="s">
        <v>8</v>
      </c>
      <c r="B73" s="5" t="s">
        <v>103</v>
      </c>
      <c r="C73" s="2" t="s">
        <v>10</v>
      </c>
      <c r="D73" s="2" t="s">
        <v>110</v>
      </c>
      <c r="E73" s="2" t="s">
        <v>105</v>
      </c>
      <c r="F73" s="2" t="s">
        <v>12</v>
      </c>
      <c r="G73" s="2" t="s">
        <v>13</v>
      </c>
      <c r="H73" s="3" t="str">
        <f>HYPERLINK("http://apps.fcc.gov/ecfs/document/view?id=7521283875","  (16 pages)")</f>
        <v>  (16 pages)</v>
      </c>
    </row>
    <row r="74" spans="1:8" ht="12">
      <c r="A74" s="2" t="s">
        <v>8</v>
      </c>
      <c r="B74" s="5" t="s">
        <v>111</v>
      </c>
      <c r="C74" s="2" t="s">
        <v>10</v>
      </c>
      <c r="D74" s="2" t="s">
        <v>112</v>
      </c>
      <c r="E74" s="2" t="s">
        <v>105</v>
      </c>
      <c r="F74" s="2" t="s">
        <v>12</v>
      </c>
      <c r="G74" s="2" t="s">
        <v>13</v>
      </c>
      <c r="H74" s="3" t="str">
        <f>HYPERLINK("http://apps.fcc.gov/ecfs/document/view?id=7521283662","  (2 pages)")</f>
        <v>  (2 pages)</v>
      </c>
    </row>
    <row r="75" spans="1:8" ht="12">
      <c r="A75" s="2" t="s">
        <v>8</v>
      </c>
      <c r="B75" s="5" t="s">
        <v>113</v>
      </c>
      <c r="C75" s="2" t="s">
        <v>10</v>
      </c>
      <c r="D75" s="2" t="s">
        <v>114</v>
      </c>
      <c r="E75" s="2" t="s">
        <v>105</v>
      </c>
      <c r="F75" s="2" t="s">
        <v>12</v>
      </c>
      <c r="G75" s="2" t="s">
        <v>13</v>
      </c>
      <c r="H75" s="3" t="str">
        <f>HYPERLINK("http://apps.fcc.gov/ecfs/document/view?id=7521282057","  (1 page)")</f>
        <v>  (1 page)</v>
      </c>
    </row>
    <row r="76" spans="1:8" ht="12">
      <c r="A76" s="2" t="s">
        <v>8</v>
      </c>
      <c r="B76" s="5" t="s">
        <v>115</v>
      </c>
      <c r="C76" s="2" t="s">
        <v>10</v>
      </c>
      <c r="D76" s="2" t="s">
        <v>116</v>
      </c>
      <c r="E76" s="2" t="s">
        <v>105</v>
      </c>
      <c r="F76" s="2" t="s">
        <v>12</v>
      </c>
      <c r="G76" s="2" t="s">
        <v>13</v>
      </c>
      <c r="H76" s="3" t="str">
        <f>HYPERLINK("http://apps.fcc.gov/ecfs/document/view?id=7521282020","  (1 page)")</f>
        <v>  (1 page)</v>
      </c>
    </row>
    <row r="77" spans="1:8" ht="12">
      <c r="A77" s="2" t="s">
        <v>8</v>
      </c>
      <c r="B77" s="5" t="s">
        <v>117</v>
      </c>
      <c r="C77" s="2" t="s">
        <v>10</v>
      </c>
      <c r="D77" s="2" t="s">
        <v>116</v>
      </c>
      <c r="E77" s="2" t="s">
        <v>105</v>
      </c>
      <c r="F77" s="2" t="s">
        <v>12</v>
      </c>
      <c r="G77" s="2" t="s">
        <v>13</v>
      </c>
      <c r="H77" s="3" t="str">
        <f>HYPERLINK("http://apps.fcc.gov/ecfs/document/view?id=7521276614","  (1 page)")</f>
        <v>  (1 page)</v>
      </c>
    </row>
    <row r="78" spans="1:8" ht="12">
      <c r="A78" s="2" t="s">
        <v>8</v>
      </c>
      <c r="B78" s="5" t="s">
        <v>118</v>
      </c>
      <c r="C78" s="2" t="s">
        <v>10</v>
      </c>
      <c r="D78" s="2" t="s">
        <v>119</v>
      </c>
      <c r="E78" s="2" t="s">
        <v>105</v>
      </c>
      <c r="F78" s="2" t="s">
        <v>12</v>
      </c>
      <c r="G78" s="2" t="s">
        <v>13</v>
      </c>
      <c r="H78" s="3" t="str">
        <f>HYPERLINK("http://apps.fcc.gov/ecfs/document/view?id=7521276567","  (1 page)")</f>
        <v>  (1 page)</v>
      </c>
    </row>
    <row r="79" spans="1:8" ht="12">
      <c r="A79" s="2" t="s">
        <v>8</v>
      </c>
      <c r="B79" s="5" t="s">
        <v>120</v>
      </c>
      <c r="C79" s="2" t="s">
        <v>10</v>
      </c>
      <c r="D79" s="2" t="s">
        <v>121</v>
      </c>
      <c r="E79" s="2" t="s">
        <v>105</v>
      </c>
      <c r="F79" s="2" t="s">
        <v>12</v>
      </c>
      <c r="G79" s="2" t="s">
        <v>13</v>
      </c>
      <c r="H79" s="3" t="str">
        <f>HYPERLINK("http://apps.fcc.gov/ecfs/document/view?id=7521276445","  (1 page)")</f>
        <v>  (1 page)</v>
      </c>
    </row>
    <row r="80" spans="1:8" ht="12">
      <c r="A80" s="2" t="s">
        <v>8</v>
      </c>
      <c r="B80" s="5" t="s">
        <v>122</v>
      </c>
      <c r="C80" s="2" t="s">
        <v>10</v>
      </c>
      <c r="D80" s="2" t="s">
        <v>121</v>
      </c>
      <c r="E80" s="2" t="s">
        <v>105</v>
      </c>
      <c r="F80" s="2" t="s">
        <v>12</v>
      </c>
      <c r="G80" s="2" t="s">
        <v>13</v>
      </c>
      <c r="H80" s="3" t="str">
        <f>HYPERLINK("http://apps.fcc.gov/ecfs/document/view?id=7521276207","  (2 pages)")</f>
        <v>  (2 pages)</v>
      </c>
    </row>
    <row r="81" spans="1:8" ht="12">
      <c r="A81" s="2" t="s">
        <v>8</v>
      </c>
      <c r="B81" s="5" t="s">
        <v>123</v>
      </c>
      <c r="C81" s="2" t="s">
        <v>10</v>
      </c>
      <c r="D81" s="2" t="s">
        <v>124</v>
      </c>
      <c r="E81" s="2" t="s">
        <v>88</v>
      </c>
      <c r="F81" s="2" t="s">
        <v>12</v>
      </c>
      <c r="G81" s="2" t="s">
        <v>13</v>
      </c>
      <c r="H81" s="3" t="str">
        <f>HYPERLINK("http://apps.fcc.gov/ecfs/document/view?id=7521312269","  (14 pages)")</f>
        <v>  (14 pages)</v>
      </c>
    </row>
    <row r="82" spans="1:8" ht="12">
      <c r="A82" s="2" t="s">
        <v>8</v>
      </c>
      <c r="B82" s="5" t="s">
        <v>125</v>
      </c>
      <c r="C82" s="2" t="s">
        <v>10</v>
      </c>
      <c r="D82" s="2" t="s">
        <v>124</v>
      </c>
      <c r="E82" s="2" t="s">
        <v>88</v>
      </c>
      <c r="F82" s="2" t="s">
        <v>12</v>
      </c>
      <c r="G82" s="2" t="s">
        <v>13</v>
      </c>
      <c r="H82" s="3" t="str">
        <f>HYPERLINK("http://apps.fcc.gov/ecfs/document/view?id=7521254932","  (5 pages)")</f>
        <v>  (5 pages)</v>
      </c>
    </row>
    <row r="83" spans="1:8" ht="12">
      <c r="A83" s="2" t="s">
        <v>8</v>
      </c>
      <c r="B83" s="5" t="s">
        <v>126</v>
      </c>
      <c r="C83" s="2" t="s">
        <v>10</v>
      </c>
      <c r="D83" s="2" t="s">
        <v>127</v>
      </c>
      <c r="E83" s="2" t="s">
        <v>100</v>
      </c>
      <c r="F83" s="2" t="s">
        <v>12</v>
      </c>
      <c r="G83" s="2" t="s">
        <v>13</v>
      </c>
      <c r="H83" s="3" t="str">
        <f>HYPERLINK("http://apps.fcc.gov/ecfs/document/view?id=7521223464","  (2 pages)")</f>
        <v>  (2 pages)</v>
      </c>
    </row>
    <row r="84" spans="1:10" ht="72">
      <c r="A84" s="2" t="s">
        <v>8</v>
      </c>
      <c r="B84" s="5" t="s">
        <v>128</v>
      </c>
      <c r="C84" s="2" t="s">
        <v>10</v>
      </c>
      <c r="D84" s="2" t="s">
        <v>127</v>
      </c>
      <c r="E84" s="2" t="s">
        <v>100</v>
      </c>
      <c r="F84" s="2" t="s">
        <v>12</v>
      </c>
      <c r="G84" s="2" t="s">
        <v>13</v>
      </c>
      <c r="H84" s="3" t="str">
        <f>HYPERLINK("http://apps.fcc.gov/ecfs/document/view?id=7521218453","Notice of Exparte Letter (3 pages)")</f>
        <v>Notice of Exparte Letter (3 pages)</v>
      </c>
      <c r="I84" s="3" t="str">
        <f>HYPERLINK("http://apps.fcc.gov/ecfs/document/view?id=7521218455","Presentation at Experts Workshop on the Future of Broadband Regulation (12 pages)")</f>
        <v>Presentation at Experts Workshop on the Future of Broadband Regulation (12 pages)</v>
      </c>
      <c r="J84" s="3" t="str">
        <f>HYPERLINK("http://apps.fcc.gov/ecfs/document/view?id=7521218456","Academic Paper (44 pages)")</f>
        <v>Academic Paper (44 pages)</v>
      </c>
    </row>
    <row r="85" spans="1:8" ht="48">
      <c r="A85" s="2" t="s">
        <v>8</v>
      </c>
      <c r="B85" s="5" t="s">
        <v>69</v>
      </c>
      <c r="C85" s="2" t="s">
        <v>10</v>
      </c>
      <c r="D85" s="2" t="s">
        <v>129</v>
      </c>
      <c r="E85" s="2" t="s">
        <v>129</v>
      </c>
      <c r="F85" s="2" t="s">
        <v>12</v>
      </c>
      <c r="G85" s="2" t="s">
        <v>13</v>
      </c>
      <c r="H85" s="3" t="str">
        <f>HYPERLINK("http://apps.fcc.gov/ecfs/document/view?id=7521154153","NASUCA Comments on Docket GN 14 28 (8 pages)")</f>
        <v>NASUCA Comments on Docket GN 14 28 (8 pages)</v>
      </c>
    </row>
    <row r="86" spans="1:9" ht="12">
      <c r="A86" s="2" t="s">
        <v>8</v>
      </c>
      <c r="B86" s="5" t="s">
        <v>101</v>
      </c>
      <c r="C86" s="2" t="s">
        <v>10</v>
      </c>
      <c r="D86" s="2" t="s">
        <v>104</v>
      </c>
      <c r="E86" s="2" t="s">
        <v>130</v>
      </c>
      <c r="F86" s="2" t="s">
        <v>12</v>
      </c>
      <c r="G86" s="2" t="s">
        <v>13</v>
      </c>
      <c r="H86" s="3" t="str">
        <f>HYPERLINK("http://apps.fcc.gov/ecfs/document/view?id=7521152515","  (2 pages)")</f>
        <v>  (2 pages)</v>
      </c>
      <c r="I86" s="3" t="str">
        <f>HYPERLINK("http://apps.fcc.gov/ecfs/document/view?id=7521152517","  (2 pages)")</f>
        <v>  (2 pages)</v>
      </c>
    </row>
    <row r="87" spans="1:9" ht="36">
      <c r="A87" s="2" t="s">
        <v>8</v>
      </c>
      <c r="B87" s="5" t="s">
        <v>131</v>
      </c>
      <c r="C87" s="2" t="s">
        <v>132</v>
      </c>
      <c r="D87" s="2" t="s">
        <v>107</v>
      </c>
      <c r="E87" s="2" t="s">
        <v>104</v>
      </c>
      <c r="F87" s="2" t="s">
        <v>12</v>
      </c>
      <c r="G87" s="2" t="s">
        <v>13</v>
      </c>
      <c r="H87" s="3" t="str">
        <f>HYPERLINK("http://apps.fcc.gov/ecfs/document/view?id=7521150894","Letter (2 pages)")</f>
        <v>Letter (2 pages)</v>
      </c>
      <c r="I87" s="3" t="str">
        <f>HYPERLINK("http://apps.fcc.gov/ecfs/document/view?id=7521150895","Presentation (9 pages)")</f>
        <v>Presentation (9 pages)</v>
      </c>
    </row>
    <row r="88" spans="1:8" ht="12">
      <c r="A88" s="2" t="s">
        <v>8</v>
      </c>
      <c r="B88" s="5" t="s">
        <v>103</v>
      </c>
      <c r="C88" s="2" t="s">
        <v>10</v>
      </c>
      <c r="D88" s="2" t="s">
        <v>133</v>
      </c>
      <c r="E88" s="2" t="s">
        <v>134</v>
      </c>
      <c r="F88" s="2" t="s">
        <v>12</v>
      </c>
      <c r="G88" s="2" t="s">
        <v>13</v>
      </c>
      <c r="H88" s="3" t="str">
        <f>HYPERLINK("http://apps.fcc.gov/ecfs/document/view?id=7521149758","  (5 pages)")</f>
        <v>  (5 pages)</v>
      </c>
    </row>
    <row r="89" spans="1:8" ht="12">
      <c r="A89" s="2" t="s">
        <v>8</v>
      </c>
      <c r="B89" s="5" t="s">
        <v>103</v>
      </c>
      <c r="C89" s="2" t="s">
        <v>10</v>
      </c>
      <c r="D89" s="2" t="s">
        <v>133</v>
      </c>
      <c r="E89" s="2" t="s">
        <v>134</v>
      </c>
      <c r="F89" s="2" t="s">
        <v>12</v>
      </c>
      <c r="G89" s="2" t="s">
        <v>13</v>
      </c>
      <c r="H89" s="3" t="e">
        <f>J91("http://apps.fcc.gov/ecfs/document/view?id=7521149724","  (23 pages)")</f>
        <v>#REF!</v>
      </c>
    </row>
    <row r="90" spans="1:8" ht="12">
      <c r="A90" s="2" t="s">
        <v>8</v>
      </c>
      <c r="B90" s="5" t="s">
        <v>135</v>
      </c>
      <c r="C90" s="2" t="s">
        <v>10</v>
      </c>
      <c r="D90" s="2" t="s">
        <v>133</v>
      </c>
      <c r="E90" s="2" t="s">
        <v>134</v>
      </c>
      <c r="F90" s="2" t="s">
        <v>12</v>
      </c>
      <c r="G90" s="2" t="s">
        <v>13</v>
      </c>
      <c r="H90" s="3" t="str">
        <f>HYPERLINK("http://apps.fcc.gov/ecfs/document/view?id=7521146704","  (1 page)")</f>
        <v>  (1 page)</v>
      </c>
    </row>
    <row r="91" spans="1:8" ht="24">
      <c r="A91" s="2" t="s">
        <v>8</v>
      </c>
      <c r="B91" s="5" t="s">
        <v>136</v>
      </c>
      <c r="C91" s="2" t="s">
        <v>10</v>
      </c>
      <c r="D91" s="2" t="s">
        <v>133</v>
      </c>
      <c r="E91" s="2" t="s">
        <v>134</v>
      </c>
      <c r="F91" s="2" t="s">
        <v>12</v>
      </c>
      <c r="G91" s="2" t="s">
        <v>13</v>
      </c>
      <c r="H91" s="3" t="str">
        <f>HYPERLINK("http://apps.fcc.gov/ecfs/document/view?id=7521147049","Comment on 14 28 Magill (2 pages)")</f>
        <v>Comment on 14 28 Magill (2 pages)</v>
      </c>
    </row>
    <row r="92" spans="1:8" ht="12">
      <c r="A92" s="2" t="s">
        <v>8</v>
      </c>
      <c r="B92" s="5" t="s">
        <v>137</v>
      </c>
      <c r="C92" s="2" t="s">
        <v>10</v>
      </c>
      <c r="D92" s="2" t="s">
        <v>133</v>
      </c>
      <c r="E92" s="2" t="s">
        <v>134</v>
      </c>
      <c r="F92" s="2" t="s">
        <v>12</v>
      </c>
      <c r="G92" s="2" t="s">
        <v>13</v>
      </c>
      <c r="H92" s="3" t="str">
        <f>HYPERLINK("http://apps.fcc.gov/ecfs/document/view?id=7521146206","  (1 page)")</f>
        <v>  (1 page)</v>
      </c>
    </row>
    <row r="93" spans="1:8" ht="24">
      <c r="A93" s="2" t="s">
        <v>8</v>
      </c>
      <c r="B93" s="5" t="s">
        <v>138</v>
      </c>
      <c r="C93" s="2" t="s">
        <v>42</v>
      </c>
      <c r="D93" s="2" t="s">
        <v>139</v>
      </c>
      <c r="E93" s="2" t="s">
        <v>140</v>
      </c>
      <c r="F93" s="2" t="s">
        <v>12</v>
      </c>
      <c r="G93" s="2" t="s">
        <v>13</v>
      </c>
      <c r="H93" s="3" t="str">
        <f>HYPERLINK("http://apps.fcc.gov/ecfs/document/view?id=7521134622","Ex Parte Notice (2 pages)")</f>
        <v>Ex Parte Notice (2 pages)</v>
      </c>
    </row>
    <row r="94" spans="1:8" ht="12">
      <c r="A94" s="2" t="s">
        <v>8</v>
      </c>
      <c r="B94" s="5" t="s">
        <v>141</v>
      </c>
      <c r="C94" s="2" t="s">
        <v>141</v>
      </c>
      <c r="D94" s="2" t="s">
        <v>133</v>
      </c>
      <c r="E94" s="2" t="s">
        <v>140</v>
      </c>
      <c r="F94" s="2" t="s">
        <v>12</v>
      </c>
      <c r="G94" s="2" t="s">
        <v>13</v>
      </c>
      <c r="H94" s="3" t="str">
        <f>HYPERLINK("http://apps.fcc.gov/ecfs/document/view?id=7521143073","  (1 page)")</f>
        <v>  (1 page)</v>
      </c>
    </row>
    <row r="95" spans="1:8" ht="12">
      <c r="A95" s="2" t="s">
        <v>8</v>
      </c>
      <c r="B95" s="5" t="s">
        <v>142</v>
      </c>
      <c r="C95" s="2" t="s">
        <v>10</v>
      </c>
      <c r="D95" s="2" t="s">
        <v>143</v>
      </c>
      <c r="E95" s="2" t="s">
        <v>140</v>
      </c>
      <c r="F95" s="2" t="s">
        <v>12</v>
      </c>
      <c r="G95" s="2" t="s">
        <v>13</v>
      </c>
      <c r="H95" s="3" t="str">
        <f>HYPERLINK("http://apps.fcc.gov/ecfs/document/view?id=7521139304","  (1 page)")</f>
        <v>  (1 page)</v>
      </c>
    </row>
    <row r="96" spans="1:8" ht="12">
      <c r="A96" s="2" t="s">
        <v>8</v>
      </c>
      <c r="B96" s="5" t="s">
        <v>144</v>
      </c>
      <c r="C96" s="2" t="s">
        <v>10</v>
      </c>
      <c r="D96" s="2" t="s">
        <v>143</v>
      </c>
      <c r="E96" s="2" t="s">
        <v>140</v>
      </c>
      <c r="F96" s="2" t="s">
        <v>12</v>
      </c>
      <c r="G96" s="2" t="s">
        <v>13</v>
      </c>
      <c r="H96" s="3" t="str">
        <f>HYPERLINK("http://apps.fcc.gov/ecfs/document/view?id=7521138169","  (1 page)")</f>
        <v>  (1 page)</v>
      </c>
    </row>
    <row r="97" spans="1:8" ht="12">
      <c r="A97" s="2" t="s">
        <v>8</v>
      </c>
      <c r="B97" s="5" t="s">
        <v>145</v>
      </c>
      <c r="C97" s="2" t="s">
        <v>10</v>
      </c>
      <c r="D97" s="2" t="s">
        <v>139</v>
      </c>
      <c r="E97" s="2" t="s">
        <v>140</v>
      </c>
      <c r="F97" s="2" t="s">
        <v>12</v>
      </c>
      <c r="G97" s="2" t="s">
        <v>13</v>
      </c>
      <c r="H97" s="3" t="str">
        <f>HYPERLINK("http://apps.fcc.gov/ecfs/document/view?id=7521134120","  (2 pages)")</f>
        <v>  (2 pages)</v>
      </c>
    </row>
    <row r="98" spans="1:8" ht="12">
      <c r="A98" s="2" t="s">
        <v>8</v>
      </c>
      <c r="B98" s="5" t="s">
        <v>146</v>
      </c>
      <c r="C98" s="2" t="s">
        <v>10</v>
      </c>
      <c r="D98" s="2" t="s">
        <v>143</v>
      </c>
      <c r="E98" s="2" t="s">
        <v>140</v>
      </c>
      <c r="F98" s="2" t="s">
        <v>12</v>
      </c>
      <c r="G98" s="2" t="s">
        <v>13</v>
      </c>
      <c r="H98" s="3" t="str">
        <f>HYPERLINK("http://apps.fcc.gov/ecfs/document/view?id=7521136967","  (1 page)")</f>
        <v>  (1 page)</v>
      </c>
    </row>
    <row r="99" spans="1:8" ht="12">
      <c r="A99" s="2" t="s">
        <v>8</v>
      </c>
      <c r="B99" s="5" t="s">
        <v>147</v>
      </c>
      <c r="C99" s="2" t="s">
        <v>10</v>
      </c>
      <c r="D99" s="2" t="s">
        <v>143</v>
      </c>
      <c r="E99" s="2" t="s">
        <v>140</v>
      </c>
      <c r="F99" s="2" t="s">
        <v>12</v>
      </c>
      <c r="G99" s="2" t="s">
        <v>13</v>
      </c>
      <c r="H99" s="3" t="str">
        <f>HYPERLINK("http://apps.fcc.gov/ecfs/document/view?id=7521142149","  (1 page)")</f>
        <v>  (1 page)</v>
      </c>
    </row>
    <row r="100" spans="1:8" ht="12">
      <c r="A100" s="2" t="s">
        <v>8</v>
      </c>
      <c r="B100" s="5" t="s">
        <v>148</v>
      </c>
      <c r="C100" s="2" t="s">
        <v>10</v>
      </c>
      <c r="D100" s="2" t="s">
        <v>143</v>
      </c>
      <c r="E100" s="2" t="s">
        <v>140</v>
      </c>
      <c r="F100" s="2" t="s">
        <v>12</v>
      </c>
      <c r="G100" s="2" t="s">
        <v>13</v>
      </c>
      <c r="H100" s="3" t="str">
        <f>HYPERLINK("http://apps.fcc.gov/ecfs/document/view?id=7521138797","  (1 page)")</f>
        <v>  (1 page)</v>
      </c>
    </row>
    <row r="101" spans="1:8" ht="12">
      <c r="A101" s="2" t="s">
        <v>8</v>
      </c>
      <c r="B101" s="5" t="s">
        <v>149</v>
      </c>
      <c r="C101" s="2" t="s">
        <v>10</v>
      </c>
      <c r="D101" s="2" t="s">
        <v>139</v>
      </c>
      <c r="E101" s="2" t="s">
        <v>143</v>
      </c>
      <c r="F101" s="2" t="s">
        <v>12</v>
      </c>
      <c r="G101" s="2" t="s">
        <v>13</v>
      </c>
      <c r="H101" s="3" t="str">
        <f>HYPERLINK("http://apps.fcc.gov/ecfs/document/view?id=7521128253","  (1 page)")</f>
        <v>  (1 page)</v>
      </c>
    </row>
    <row r="102" spans="1:8" ht="12">
      <c r="A102" s="2" t="s">
        <v>8</v>
      </c>
      <c r="B102" s="5" t="s">
        <v>126</v>
      </c>
      <c r="C102" s="2" t="s">
        <v>10</v>
      </c>
      <c r="D102" s="2" t="s">
        <v>150</v>
      </c>
      <c r="E102" s="2" t="s">
        <v>139</v>
      </c>
      <c r="F102" s="2" t="s">
        <v>12</v>
      </c>
      <c r="G102" s="2" t="s">
        <v>13</v>
      </c>
      <c r="H102" s="3" t="str">
        <f>HYPERLINK("http://apps.fcc.gov/ecfs/document/view?id=7521124643","  (6 pages)")</f>
        <v>  (6 pages)</v>
      </c>
    </row>
    <row r="103" spans="1:8" ht="12">
      <c r="A103" s="2" t="s">
        <v>8</v>
      </c>
      <c r="B103" s="5" t="s">
        <v>151</v>
      </c>
      <c r="C103" s="2" t="s">
        <v>10</v>
      </c>
      <c r="D103" s="2" t="s">
        <v>150</v>
      </c>
      <c r="E103" s="2" t="s">
        <v>139</v>
      </c>
      <c r="F103" s="2" t="s">
        <v>12</v>
      </c>
      <c r="G103" s="2" t="s">
        <v>13</v>
      </c>
      <c r="H103" s="3" t="str">
        <f>HYPERLINK("http://apps.fcc.gov/ecfs/document/view?id=7521124314","  (5 pages)")</f>
        <v>  (5 pages)</v>
      </c>
    </row>
    <row r="104" spans="1:8" ht="24">
      <c r="A104" s="2" t="s">
        <v>8</v>
      </c>
      <c r="B104" s="5" t="s">
        <v>152</v>
      </c>
      <c r="C104" s="2" t="s">
        <v>153</v>
      </c>
      <c r="D104" s="2" t="s">
        <v>150</v>
      </c>
      <c r="E104" s="2" t="s">
        <v>139</v>
      </c>
      <c r="F104" s="2" t="s">
        <v>12</v>
      </c>
      <c r="G104" s="2" t="s">
        <v>13</v>
      </c>
      <c r="H104" s="3" t="str">
        <f>HYPERLINK("http://apps.fcc.gov/ecfs/document/view?id=7521124298","  (2 pages)")</f>
        <v>  (2 pages)</v>
      </c>
    </row>
    <row r="105" spans="1:8" ht="12">
      <c r="A105" s="2" t="s">
        <v>8</v>
      </c>
      <c r="B105" s="5" t="s">
        <v>83</v>
      </c>
      <c r="C105" s="2" t="s">
        <v>10</v>
      </c>
      <c r="D105" s="2" t="s">
        <v>150</v>
      </c>
      <c r="E105" s="2" t="s">
        <v>139</v>
      </c>
      <c r="F105" s="2" t="s">
        <v>12</v>
      </c>
      <c r="G105" s="2" t="s">
        <v>13</v>
      </c>
      <c r="H105" s="3" t="str">
        <f>HYPERLINK("http://apps.fcc.gov/ecfs/document/view?id=7521124140","  (2 pages)")</f>
        <v>  (2 pages)</v>
      </c>
    </row>
    <row r="106" spans="1:8" ht="12">
      <c r="A106" s="2" t="s">
        <v>8</v>
      </c>
      <c r="B106" s="5" t="s">
        <v>154</v>
      </c>
      <c r="C106" s="2" t="s">
        <v>10</v>
      </c>
      <c r="D106" s="2" t="s">
        <v>150</v>
      </c>
      <c r="E106" s="2" t="s">
        <v>139</v>
      </c>
      <c r="F106" s="2" t="s">
        <v>12</v>
      </c>
      <c r="G106" s="2" t="s">
        <v>13</v>
      </c>
      <c r="H106" s="3" t="str">
        <f>HYPERLINK("http://apps.fcc.gov/ecfs/document/view?id=7521124193","  (3 pages)")</f>
        <v>  (3 pages)</v>
      </c>
    </row>
    <row r="107" spans="1:8" ht="12">
      <c r="A107" s="2" t="s">
        <v>8</v>
      </c>
      <c r="B107" s="5" t="s">
        <v>155</v>
      </c>
      <c r="C107" s="2" t="s">
        <v>10</v>
      </c>
      <c r="D107" s="2" t="s">
        <v>156</v>
      </c>
      <c r="E107" s="2" t="s">
        <v>139</v>
      </c>
      <c r="F107" s="2" t="s">
        <v>12</v>
      </c>
      <c r="G107" s="2" t="s">
        <v>13</v>
      </c>
      <c r="H107" s="3" t="str">
        <f>HYPERLINK("http://apps.fcc.gov/ecfs/document/view?id=7521124330","  (1 page)")</f>
        <v>  (1 page)</v>
      </c>
    </row>
    <row r="108" spans="1:8" ht="12">
      <c r="A108" s="2" t="s">
        <v>8</v>
      </c>
      <c r="B108" s="5" t="s">
        <v>157</v>
      </c>
      <c r="C108" s="2" t="s">
        <v>10</v>
      </c>
      <c r="D108" s="2" t="s">
        <v>156</v>
      </c>
      <c r="E108" s="2" t="s">
        <v>139</v>
      </c>
      <c r="F108" s="2" t="s">
        <v>12</v>
      </c>
      <c r="G108" s="2" t="s">
        <v>13</v>
      </c>
      <c r="H108" s="3" t="str">
        <f>HYPERLINK("http://apps.fcc.gov/ecfs/document/view?id=7521124327","  (1 page)")</f>
        <v>  (1 page)</v>
      </c>
    </row>
    <row r="109" spans="1:8" ht="12">
      <c r="A109" s="2" t="s">
        <v>8</v>
      </c>
      <c r="B109" s="5" t="s">
        <v>158</v>
      </c>
      <c r="C109" s="2" t="s">
        <v>10</v>
      </c>
      <c r="D109" s="2" t="s">
        <v>110</v>
      </c>
      <c r="E109" s="2" t="s">
        <v>139</v>
      </c>
      <c r="F109" s="2" t="s">
        <v>12</v>
      </c>
      <c r="G109" s="2" t="s">
        <v>13</v>
      </c>
      <c r="H109" s="3" t="str">
        <f>HYPERLINK("http://apps.fcc.gov/ecfs/document/view?id=7521124258","  (1 page)")</f>
        <v>  (1 page)</v>
      </c>
    </row>
    <row r="110" spans="1:8" ht="12">
      <c r="A110" s="2" t="s">
        <v>8</v>
      </c>
      <c r="B110" s="5" t="s">
        <v>159</v>
      </c>
      <c r="C110" s="2" t="s">
        <v>10</v>
      </c>
      <c r="D110" s="2" t="s">
        <v>110</v>
      </c>
      <c r="E110" s="2" t="s">
        <v>139</v>
      </c>
      <c r="F110" s="2" t="s">
        <v>12</v>
      </c>
      <c r="G110" s="2" t="s">
        <v>13</v>
      </c>
      <c r="H110" s="3" t="str">
        <f>HYPERLINK("http://apps.fcc.gov/ecfs/document/view?id=7521124253","  (1 page)")</f>
        <v>  (1 page)</v>
      </c>
    </row>
    <row r="111" spans="1:8" ht="12">
      <c r="A111" s="2" t="s">
        <v>8</v>
      </c>
      <c r="B111" s="5" t="s">
        <v>103</v>
      </c>
      <c r="C111" s="2" t="s">
        <v>10</v>
      </c>
      <c r="D111" s="2" t="s">
        <v>112</v>
      </c>
      <c r="E111" s="2" t="s">
        <v>139</v>
      </c>
      <c r="F111" s="2" t="s">
        <v>12</v>
      </c>
      <c r="G111" s="2" t="s">
        <v>13</v>
      </c>
      <c r="H111" s="3" t="str">
        <f>HYPERLINK("http://apps.fcc.gov/ecfs/document/view?id=7521124236","  (7 pages)")</f>
        <v>  (7 pages)</v>
      </c>
    </row>
    <row r="112" spans="1:8" ht="12">
      <c r="A112" s="2" t="s">
        <v>8</v>
      </c>
      <c r="B112" s="5" t="s">
        <v>160</v>
      </c>
      <c r="C112" s="2" t="s">
        <v>10</v>
      </c>
      <c r="D112" s="2" t="s">
        <v>161</v>
      </c>
      <c r="E112" s="2" t="s">
        <v>150</v>
      </c>
      <c r="F112" s="2" t="s">
        <v>12</v>
      </c>
      <c r="G112" s="2" t="s">
        <v>13</v>
      </c>
      <c r="H112" s="3" t="str">
        <f>HYPERLINK("http://apps.fcc.gov/ecfs/document/view?id=7521123853","  (2 pages)")</f>
        <v>  (2 pages)</v>
      </c>
    </row>
    <row r="113" spans="1:8" ht="24">
      <c r="A113" s="2" t="s">
        <v>8</v>
      </c>
      <c r="B113" s="5" t="s">
        <v>162</v>
      </c>
      <c r="C113" s="2" t="s">
        <v>163</v>
      </c>
      <c r="D113" s="2" t="s">
        <v>161</v>
      </c>
      <c r="E113" s="2" t="s">
        <v>150</v>
      </c>
      <c r="F113" s="2" t="s">
        <v>12</v>
      </c>
      <c r="G113" s="2" t="s">
        <v>13</v>
      </c>
      <c r="H113" s="3" t="str">
        <f>HYPERLINK("http://apps.fcc.gov/ecfs/document/view?id=7521123493","  (2 pages)")</f>
        <v>  (2 pages)</v>
      </c>
    </row>
    <row r="114" spans="1:8" ht="12">
      <c r="A114" s="2" t="s">
        <v>8</v>
      </c>
      <c r="B114" s="5" t="s">
        <v>164</v>
      </c>
      <c r="C114" s="2" t="s">
        <v>10</v>
      </c>
      <c r="D114" s="2" t="s">
        <v>161</v>
      </c>
      <c r="E114" s="2" t="s">
        <v>161</v>
      </c>
      <c r="F114" s="2" t="s">
        <v>12</v>
      </c>
      <c r="G114" s="2" t="s">
        <v>13</v>
      </c>
      <c r="H114" s="3" t="str">
        <f>HYPERLINK("http://apps.fcc.gov/ecfs/document/view?id=7521123287","  (1 page)")</f>
        <v>  (1 page)</v>
      </c>
    </row>
    <row r="115" spans="1:8" ht="36">
      <c r="A115" s="2" t="s">
        <v>8</v>
      </c>
      <c r="B115" s="5" t="s">
        <v>165</v>
      </c>
      <c r="C115" s="2" t="s">
        <v>10</v>
      </c>
      <c r="D115" s="2" t="s">
        <v>109</v>
      </c>
      <c r="E115" s="2" t="s">
        <v>161</v>
      </c>
      <c r="F115" s="2" t="s">
        <v>12</v>
      </c>
      <c r="G115" s="2" t="s">
        <v>13</v>
      </c>
      <c r="H115" s="3" t="str">
        <f>HYPERLINK("http://apps.fcc.gov/ecfs/document/view?id=7521123137","Public Interest Groups Ex Parte (2 pages)")</f>
        <v>Public Interest Groups Ex Parte (2 pages)</v>
      </c>
    </row>
    <row r="116" spans="1:8" ht="24">
      <c r="A116" s="2" t="s">
        <v>8</v>
      </c>
      <c r="B116" s="5" t="s">
        <v>166</v>
      </c>
      <c r="C116" s="2" t="s">
        <v>10</v>
      </c>
      <c r="D116" s="2" t="s">
        <v>109</v>
      </c>
      <c r="E116" s="2" t="s">
        <v>161</v>
      </c>
      <c r="F116" s="2" t="s">
        <v>12</v>
      </c>
      <c r="G116" s="2" t="s">
        <v>13</v>
      </c>
      <c r="H116" s="3" t="str">
        <f>HYPERLINK("http://apps.fcc.gov/ecfs/document/view?id=7521123141","Free Press OTI Ex Parte (3 pages)")</f>
        <v>Free Press OTI Ex Parte (3 pages)</v>
      </c>
    </row>
    <row r="117" spans="1:8" ht="12">
      <c r="A117" s="2" t="s">
        <v>8</v>
      </c>
      <c r="B117" s="5" t="s">
        <v>167</v>
      </c>
      <c r="C117" s="2" t="s">
        <v>10</v>
      </c>
      <c r="D117" s="2" t="s">
        <v>109</v>
      </c>
      <c r="E117" s="2" t="s">
        <v>109</v>
      </c>
      <c r="F117" s="2" t="s">
        <v>12</v>
      </c>
      <c r="G117" s="2" t="s">
        <v>13</v>
      </c>
      <c r="H117" s="3" t="str">
        <f>HYPERLINK("http://apps.fcc.gov/ecfs/document/view?id=7521122460","  (2 pages)")</f>
        <v>  (2 pages)</v>
      </c>
    </row>
    <row r="118" spans="1:8" ht="12">
      <c r="A118" s="2" t="s">
        <v>8</v>
      </c>
      <c r="B118" s="5" t="s">
        <v>168</v>
      </c>
      <c r="C118" s="2" t="s">
        <v>10</v>
      </c>
      <c r="D118" s="2" t="s">
        <v>169</v>
      </c>
      <c r="E118" s="2" t="s">
        <v>109</v>
      </c>
      <c r="F118" s="2" t="s">
        <v>12</v>
      </c>
      <c r="G118" s="2" t="s">
        <v>13</v>
      </c>
      <c r="H118" s="3" t="str">
        <f>HYPERLINK("http://apps.fcc.gov/ecfs/document/view?id=7521122502","  (1 page)")</f>
        <v>  (1 page)</v>
      </c>
    </row>
    <row r="119" spans="1:8" ht="12">
      <c r="A119" s="2" t="s">
        <v>8</v>
      </c>
      <c r="B119" s="5" t="s">
        <v>170</v>
      </c>
      <c r="C119" s="2" t="s">
        <v>10</v>
      </c>
      <c r="D119" s="2" t="s">
        <v>169</v>
      </c>
      <c r="E119" s="2" t="s">
        <v>109</v>
      </c>
      <c r="F119" s="2" t="s">
        <v>12</v>
      </c>
      <c r="G119" s="2" t="s">
        <v>13</v>
      </c>
      <c r="H119" s="3" t="str">
        <f>HYPERLINK("http://apps.fcc.gov/ecfs/document/view?id=7521122499","  (1 page)")</f>
        <v>  (1 page)</v>
      </c>
    </row>
    <row r="120" spans="1:8" ht="12">
      <c r="A120" s="2" t="s">
        <v>8</v>
      </c>
      <c r="B120" s="5" t="s">
        <v>171</v>
      </c>
      <c r="C120" s="2" t="s">
        <v>10</v>
      </c>
      <c r="D120" s="2" t="s">
        <v>116</v>
      </c>
      <c r="E120" s="2" t="s">
        <v>109</v>
      </c>
      <c r="F120" s="2" t="s">
        <v>12</v>
      </c>
      <c r="G120" s="2" t="s">
        <v>13</v>
      </c>
      <c r="H120" s="3" t="str">
        <f>HYPERLINK("http://apps.fcc.gov/ecfs/document/view?id=7521122497","  (2 pages)")</f>
        <v>  (2 pages)</v>
      </c>
    </row>
    <row r="121" spans="1:8" ht="12">
      <c r="A121" s="2" t="s">
        <v>8</v>
      </c>
      <c r="B121" s="5" t="s">
        <v>172</v>
      </c>
      <c r="C121" s="2" t="s">
        <v>10</v>
      </c>
      <c r="D121" s="2" t="s">
        <v>173</v>
      </c>
      <c r="E121" s="2" t="s">
        <v>109</v>
      </c>
      <c r="F121" s="2" t="s">
        <v>12</v>
      </c>
      <c r="G121" s="2" t="s">
        <v>13</v>
      </c>
      <c r="H121" s="3" t="str">
        <f>HYPERLINK("http://apps.fcc.gov/ecfs/document/view?id=7521122492","  (2 pages)")</f>
        <v>  (2 pages)</v>
      </c>
    </row>
    <row r="122" spans="1:9" ht="12">
      <c r="A122" s="2" t="s">
        <v>8</v>
      </c>
      <c r="B122" s="5" t="s">
        <v>250</v>
      </c>
      <c r="C122" s="2" t="s">
        <v>10</v>
      </c>
      <c r="D122" s="2" t="s">
        <v>109</v>
      </c>
      <c r="E122" s="2" t="s">
        <v>109</v>
      </c>
      <c r="F122" s="2" t="s">
        <v>12</v>
      </c>
      <c r="G122" s="2" t="s">
        <v>13</v>
      </c>
      <c r="H122" s="3" t="str">
        <f>HYPERLINK("http://apps.fcc.gov/ecfs/document/view?id=7521121516","  (1 page)")</f>
        <v>  (1 page)</v>
      </c>
      <c r="I122" s="3" t="str">
        <f>HYPERLINK("http://apps.fcc.gov/ecfs/document/view?id=7521121517","  (7 pages)")</f>
        <v>  (7 pages)</v>
      </c>
    </row>
    <row r="123" spans="1:8" ht="12">
      <c r="A123" s="2" t="s">
        <v>8</v>
      </c>
      <c r="B123" s="5" t="s">
        <v>174</v>
      </c>
      <c r="C123" s="2" t="s">
        <v>10</v>
      </c>
      <c r="D123" s="2" t="s">
        <v>156</v>
      </c>
      <c r="E123" s="2" t="s">
        <v>109</v>
      </c>
      <c r="F123" s="2" t="s">
        <v>12</v>
      </c>
      <c r="G123" s="2" t="s">
        <v>13</v>
      </c>
      <c r="H123" s="3" t="str">
        <f>HYPERLINK("http://apps.fcc.gov/ecfs/document/view?id=7521120821","  (2 pages)")</f>
        <v>  (2 pages)</v>
      </c>
    </row>
    <row r="124" spans="1:8" ht="24">
      <c r="A124" s="2" t="s">
        <v>8</v>
      </c>
      <c r="B124" s="5" t="s">
        <v>175</v>
      </c>
      <c r="C124" s="2" t="s">
        <v>10</v>
      </c>
      <c r="D124" s="2" t="s">
        <v>156</v>
      </c>
      <c r="E124" s="2" t="s">
        <v>109</v>
      </c>
      <c r="F124" s="2" t="s">
        <v>12</v>
      </c>
      <c r="G124" s="2" t="s">
        <v>13</v>
      </c>
      <c r="H124" s="3" t="str">
        <f>HYPERLINK("http://apps.fcc.gov/ecfs/document/view?id=7521120749","  (1 page)")</f>
        <v>  (1 page)</v>
      </c>
    </row>
    <row r="125" spans="1:8" ht="12">
      <c r="A125" s="2" t="s">
        <v>8</v>
      </c>
      <c r="B125" s="5" t="s">
        <v>66</v>
      </c>
      <c r="C125" s="2" t="s">
        <v>10</v>
      </c>
      <c r="D125" s="2" t="s">
        <v>156</v>
      </c>
      <c r="E125" s="2" t="s">
        <v>109</v>
      </c>
      <c r="F125" s="2" t="s">
        <v>12</v>
      </c>
      <c r="G125" s="2" t="s">
        <v>13</v>
      </c>
      <c r="H125" s="3" t="str">
        <f>HYPERLINK("http://apps.fcc.gov/ecfs/document/view?id=7521120564","  (8 pages)")</f>
        <v>  (8 pages)</v>
      </c>
    </row>
    <row r="126" spans="1:10" ht="12">
      <c r="A126" s="2" t="s">
        <v>8</v>
      </c>
      <c r="B126" s="5" t="s">
        <v>176</v>
      </c>
      <c r="C126" s="2" t="s">
        <v>10</v>
      </c>
      <c r="D126" s="2" t="s">
        <v>156</v>
      </c>
      <c r="E126" s="2" t="s">
        <v>156</v>
      </c>
      <c r="F126" s="2" t="s">
        <v>12</v>
      </c>
      <c r="G126" s="2" t="s">
        <v>13</v>
      </c>
      <c r="H126" s="3" t="str">
        <f>HYPERLINK("http://apps.fcc.gov/ecfs/document/view?id=7521120484","  (3 pages)")</f>
        <v>  (3 pages)</v>
      </c>
      <c r="I126" s="3" t="str">
        <f>HYPERLINK("http://apps.fcc.gov/ecfs/document/view?id=7521120485","  (13 pages)")</f>
        <v>  (13 pages)</v>
      </c>
      <c r="J126" s="3" t="str">
        <f>HYPERLINK("http://apps.fcc.gov/ecfs/document/view?id=7521120486","  (3 pages)")</f>
        <v>  (3 pages)</v>
      </c>
    </row>
    <row r="127" spans="1:8" ht="12">
      <c r="A127" s="2" t="s">
        <v>8</v>
      </c>
      <c r="B127" s="5" t="s">
        <v>177</v>
      </c>
      <c r="C127" s="2" t="s">
        <v>10</v>
      </c>
      <c r="D127" s="2" t="s">
        <v>156</v>
      </c>
      <c r="E127" s="2" t="s">
        <v>156</v>
      </c>
      <c r="F127" s="2" t="s">
        <v>12</v>
      </c>
      <c r="G127" s="2" t="s">
        <v>13</v>
      </c>
      <c r="H127" s="3" t="str">
        <f>HYPERLINK("http://apps.fcc.gov/ecfs/document/view?id=7521119602","  (1 page)")</f>
        <v>  (1 page)</v>
      </c>
    </row>
    <row r="128" spans="1:8" ht="12">
      <c r="A128" s="2" t="s">
        <v>8</v>
      </c>
      <c r="B128" s="5" t="s">
        <v>178</v>
      </c>
      <c r="C128" s="2" t="s">
        <v>10</v>
      </c>
      <c r="D128" s="2" t="s">
        <v>114</v>
      </c>
      <c r="E128" s="2" t="s">
        <v>156</v>
      </c>
      <c r="F128" s="2" t="s">
        <v>12</v>
      </c>
      <c r="G128" s="2" t="s">
        <v>13</v>
      </c>
      <c r="H128" s="3" t="str">
        <f>HYPERLINK("http://apps.fcc.gov/ecfs/document/view?id=7521117204","  (3 pages)")</f>
        <v>  (3 pages)</v>
      </c>
    </row>
    <row r="129" spans="1:9" ht="12">
      <c r="A129" s="2" t="s">
        <v>8</v>
      </c>
      <c r="B129" s="5" t="s">
        <v>179</v>
      </c>
      <c r="C129" s="2" t="s">
        <v>10</v>
      </c>
      <c r="D129" s="2" t="s">
        <v>112</v>
      </c>
      <c r="E129" s="2" t="s">
        <v>156</v>
      </c>
      <c r="F129" s="2" t="s">
        <v>12</v>
      </c>
      <c r="G129" s="2" t="s">
        <v>13</v>
      </c>
      <c r="H129" s="3" t="str">
        <f>HYPERLINK("http://apps.fcc.gov/ecfs/document/view?id=7521119695","  (2 pages)")</f>
        <v>  (2 pages)</v>
      </c>
      <c r="I129" s="3" t="str">
        <f>HYPERLINK("http://apps.fcc.gov/ecfs/document/view?id=7521119696","  (5 pages)")</f>
        <v>  (5 pages)</v>
      </c>
    </row>
    <row r="130" spans="1:8" ht="12">
      <c r="A130" s="2" t="s">
        <v>8</v>
      </c>
      <c r="B130" s="5" t="s">
        <v>77</v>
      </c>
      <c r="C130" s="2" t="s">
        <v>10</v>
      </c>
      <c r="D130" s="2" t="s">
        <v>112</v>
      </c>
      <c r="E130" s="2" t="s">
        <v>156</v>
      </c>
      <c r="F130" s="2" t="s">
        <v>12</v>
      </c>
      <c r="G130" s="2" t="s">
        <v>13</v>
      </c>
      <c r="H130" s="3" t="str">
        <f>HYPERLINK("http://apps.fcc.gov/ecfs/document/view?id=7521119870","  (1 page)")</f>
        <v>  (1 page)</v>
      </c>
    </row>
    <row r="131" spans="1:8" ht="12">
      <c r="A131" s="2" t="s">
        <v>8</v>
      </c>
      <c r="B131" s="5" t="s">
        <v>77</v>
      </c>
      <c r="C131" s="2" t="s">
        <v>10</v>
      </c>
      <c r="D131" s="2" t="s">
        <v>112</v>
      </c>
      <c r="E131" s="2" t="s">
        <v>156</v>
      </c>
      <c r="F131" s="2" t="s">
        <v>12</v>
      </c>
      <c r="G131" s="2" t="s">
        <v>13</v>
      </c>
      <c r="H131" s="3" t="str">
        <f>HYPERLINK("http://apps.fcc.gov/ecfs/document/view?id=7521119862","  (1 page)")</f>
        <v>  (1 page)</v>
      </c>
    </row>
    <row r="132" spans="1:8" ht="12">
      <c r="A132" s="2" t="s">
        <v>8</v>
      </c>
      <c r="B132" s="5" t="s">
        <v>77</v>
      </c>
      <c r="C132" s="2" t="s">
        <v>10</v>
      </c>
      <c r="D132" s="2" t="s">
        <v>112</v>
      </c>
      <c r="E132" s="2" t="s">
        <v>156</v>
      </c>
      <c r="F132" s="2" t="s">
        <v>12</v>
      </c>
      <c r="G132" s="2" t="s">
        <v>13</v>
      </c>
      <c r="H132" s="3" t="str">
        <f>HYPERLINK("http://apps.fcc.gov/ecfs/document/view?id=7521119859","  (1 page)")</f>
        <v>  (1 page)</v>
      </c>
    </row>
    <row r="133" spans="1:8" ht="12">
      <c r="A133" s="2" t="s">
        <v>8</v>
      </c>
      <c r="B133" s="5" t="s">
        <v>77</v>
      </c>
      <c r="C133" s="2" t="s">
        <v>10</v>
      </c>
      <c r="D133" s="2" t="s">
        <v>112</v>
      </c>
      <c r="E133" s="2" t="s">
        <v>156</v>
      </c>
      <c r="F133" s="2" t="s">
        <v>12</v>
      </c>
      <c r="G133" s="2" t="s">
        <v>13</v>
      </c>
      <c r="H133" s="3" t="str">
        <f>HYPERLINK("http://apps.fcc.gov/ecfs/document/view?id=7521119856","  (1 page)")</f>
        <v>  (1 page)</v>
      </c>
    </row>
    <row r="134" spans="1:9" ht="12">
      <c r="A134" s="2" t="s">
        <v>8</v>
      </c>
      <c r="B134" s="5" t="s">
        <v>180</v>
      </c>
      <c r="C134" s="2" t="s">
        <v>10</v>
      </c>
      <c r="D134" s="2" t="s">
        <v>114</v>
      </c>
      <c r="E134" s="2" t="s">
        <v>156</v>
      </c>
      <c r="F134" s="2" t="s">
        <v>12</v>
      </c>
      <c r="G134" s="2" t="s">
        <v>13</v>
      </c>
      <c r="H134" s="3" t="str">
        <f>HYPERLINK("http://apps.fcc.gov/ecfs/document/view?id=7521117243","  (1 page)")</f>
        <v>  (1 page)</v>
      </c>
      <c r="I134" s="3" t="str">
        <f>HYPERLINK("http://apps.fcc.gov/ecfs/document/view?id=7521117244","  (3 pages)")</f>
        <v>  (3 pages)</v>
      </c>
    </row>
    <row r="135" spans="1:8" ht="36">
      <c r="A135" s="2" t="s">
        <v>8</v>
      </c>
      <c r="B135" s="5" t="s">
        <v>181</v>
      </c>
      <c r="C135" s="2" t="s">
        <v>10</v>
      </c>
      <c r="D135" s="2" t="s">
        <v>114</v>
      </c>
      <c r="E135" s="2" t="s">
        <v>156</v>
      </c>
      <c r="F135" s="2" t="s">
        <v>12</v>
      </c>
      <c r="G135" s="2" t="s">
        <v>13</v>
      </c>
      <c r="H135" s="3" t="str">
        <f>HYPERLINK("http://apps.fcc.gov/ecfs/document/view?id=7521116586","Fast lane will hurt small businesses (1 page)")</f>
        <v>Fast lane will hurt small businesses (1 page)</v>
      </c>
    </row>
    <row r="136" spans="1:8" ht="24">
      <c r="A136" s="2" t="s">
        <v>8</v>
      </c>
      <c r="B136" s="5" t="s">
        <v>182</v>
      </c>
      <c r="C136" s="2" t="s">
        <v>10</v>
      </c>
      <c r="D136" s="2" t="s">
        <v>114</v>
      </c>
      <c r="E136" s="2" t="s">
        <v>156</v>
      </c>
      <c r="F136" s="2" t="s">
        <v>12</v>
      </c>
      <c r="G136" s="2" t="s">
        <v>13</v>
      </c>
      <c r="H136" s="3" t="str">
        <f>HYPERLINK("http://apps.fcc.gov/ecfs/document/view?id=7521117134","  (2 pages)")</f>
        <v>  (2 pages)</v>
      </c>
    </row>
    <row r="137" spans="1:8" ht="36">
      <c r="A137" s="2" t="s">
        <v>8</v>
      </c>
      <c r="B137" s="5" t="s">
        <v>83</v>
      </c>
      <c r="C137" s="2" t="s">
        <v>183</v>
      </c>
      <c r="D137" s="2" t="s">
        <v>114</v>
      </c>
      <c r="E137" s="2" t="s">
        <v>156</v>
      </c>
      <c r="F137" s="2" t="s">
        <v>12</v>
      </c>
      <c r="G137" s="2" t="s">
        <v>13</v>
      </c>
      <c r="H137" s="3" t="str">
        <f>HYPERLINK("http://apps.fcc.gov/ecfs/document/view?id=7521117029","  (1 page)")</f>
        <v>  (1 page)</v>
      </c>
    </row>
    <row r="138" spans="1:8" ht="12">
      <c r="A138" s="2" t="s">
        <v>8</v>
      </c>
      <c r="B138" s="5" t="s">
        <v>184</v>
      </c>
      <c r="C138" s="2" t="s">
        <v>10</v>
      </c>
      <c r="D138" s="2" t="s">
        <v>114</v>
      </c>
      <c r="E138" s="2" t="s">
        <v>156</v>
      </c>
      <c r="F138" s="2" t="s">
        <v>12</v>
      </c>
      <c r="G138" s="2" t="s">
        <v>13</v>
      </c>
      <c r="H138" s="3" t="str">
        <f>HYPERLINK("http://apps.fcc.gov/ecfs/document/view?id=7521117126","  (2 pages)")</f>
        <v>  (2 pages)</v>
      </c>
    </row>
    <row r="139" spans="1:8" ht="24">
      <c r="A139" s="2" t="s">
        <v>8</v>
      </c>
      <c r="B139" s="5" t="s">
        <v>185</v>
      </c>
      <c r="C139" s="2" t="s">
        <v>186</v>
      </c>
      <c r="D139" s="2" t="s">
        <v>114</v>
      </c>
      <c r="E139" s="2" t="s">
        <v>156</v>
      </c>
      <c r="F139" s="2" t="s">
        <v>12</v>
      </c>
      <c r="G139" s="2" t="s">
        <v>13</v>
      </c>
      <c r="H139" s="3" t="str">
        <f>HYPERLINK("http://apps.fcc.gov/ecfs/document/view?id=7521117381","  (2 pages)")</f>
        <v>  (2 pages)</v>
      </c>
    </row>
    <row r="140" spans="1:8" ht="24">
      <c r="A140" s="2" t="s">
        <v>8</v>
      </c>
      <c r="B140" s="5" t="s">
        <v>185</v>
      </c>
      <c r="C140" s="2" t="s">
        <v>186</v>
      </c>
      <c r="D140" s="2" t="s">
        <v>169</v>
      </c>
      <c r="E140" s="2" t="s">
        <v>112</v>
      </c>
      <c r="F140" s="2" t="s">
        <v>12</v>
      </c>
      <c r="G140" s="2" t="s">
        <v>13</v>
      </c>
      <c r="H140" s="3" t="str">
        <f>HYPERLINK("http://apps.fcc.gov/ecfs/document/view?id=7521115699","  (2 pages)")</f>
        <v>  (2 pages)</v>
      </c>
    </row>
    <row r="141" spans="1:8" ht="12">
      <c r="A141" s="2" t="s">
        <v>8</v>
      </c>
      <c r="B141" s="5" t="s">
        <v>177</v>
      </c>
      <c r="C141" s="2" t="s">
        <v>10</v>
      </c>
      <c r="D141" s="2" t="s">
        <v>169</v>
      </c>
      <c r="E141" s="2" t="s">
        <v>112</v>
      </c>
      <c r="F141" s="2" t="s">
        <v>12</v>
      </c>
      <c r="G141" s="2" t="s">
        <v>13</v>
      </c>
      <c r="H141" s="3" t="str">
        <f>HYPERLINK("http://apps.fcc.gov/ecfs/document/view?id=7521115343","  (3 pages)")</f>
        <v>  (3 pages)</v>
      </c>
    </row>
    <row r="142" spans="1:8" ht="12">
      <c r="A142" s="2" t="s">
        <v>8</v>
      </c>
      <c r="B142" s="5" t="s">
        <v>66</v>
      </c>
      <c r="C142" s="2" t="s">
        <v>10</v>
      </c>
      <c r="D142" s="2" t="s">
        <v>169</v>
      </c>
      <c r="E142" s="2" t="s">
        <v>112</v>
      </c>
      <c r="F142" s="2" t="s">
        <v>12</v>
      </c>
      <c r="G142" s="2" t="s">
        <v>13</v>
      </c>
      <c r="H142" s="3" t="str">
        <f>HYPERLINK("http://apps.fcc.gov/ecfs/document/view?id=7521115387","  (1 page)")</f>
        <v>  (1 page)</v>
      </c>
    </row>
    <row r="143" spans="1:8" ht="12">
      <c r="A143" s="2" t="s">
        <v>8</v>
      </c>
      <c r="B143" s="5" t="s">
        <v>184</v>
      </c>
      <c r="C143" s="2" t="s">
        <v>10</v>
      </c>
      <c r="D143" s="2" t="s">
        <v>169</v>
      </c>
      <c r="E143" s="2" t="s">
        <v>112</v>
      </c>
      <c r="F143" s="2" t="s">
        <v>12</v>
      </c>
      <c r="G143" s="2" t="s">
        <v>13</v>
      </c>
      <c r="H143" s="3" t="str">
        <f>HYPERLINK("http://apps.fcc.gov/ecfs/document/view?id=7521114949","  (2 pages)")</f>
        <v>  (2 pages)</v>
      </c>
    </row>
    <row r="144" spans="1:8" ht="24">
      <c r="A144" s="2" t="s">
        <v>8</v>
      </c>
      <c r="B144" s="5" t="s">
        <v>187</v>
      </c>
      <c r="C144" s="2" t="s">
        <v>10</v>
      </c>
      <c r="D144" s="2" t="s">
        <v>169</v>
      </c>
      <c r="E144" s="2" t="s">
        <v>112</v>
      </c>
      <c r="F144" s="2" t="s">
        <v>12</v>
      </c>
      <c r="G144" s="2" t="s">
        <v>13</v>
      </c>
      <c r="H144" s="3" t="str">
        <f>HYPERLINK("http://apps.fcc.gov/ecfs/document/view?id=7521114565","  (8 pages)")</f>
        <v>  (8 pages)</v>
      </c>
    </row>
    <row r="145" spans="1:8" ht="24">
      <c r="A145" s="2" t="s">
        <v>8</v>
      </c>
      <c r="B145" s="5" t="s">
        <v>42</v>
      </c>
      <c r="C145" s="2" t="s">
        <v>10</v>
      </c>
      <c r="D145" s="2" t="s">
        <v>110</v>
      </c>
      <c r="E145" s="2" t="s">
        <v>114</v>
      </c>
      <c r="F145" s="2" t="s">
        <v>12</v>
      </c>
      <c r="G145" s="2" t="s">
        <v>13</v>
      </c>
      <c r="H145" s="3" t="str">
        <f>HYPERLINK("http://apps.fcc.gov/ecfs/document/view?id=7521113440","Free Press ex parte notice (4 pages)")</f>
        <v>Free Press ex parte notice (4 pages)</v>
      </c>
    </row>
    <row r="146" spans="1:8" ht="12">
      <c r="A146" s="2" t="s">
        <v>8</v>
      </c>
      <c r="B146" s="5" t="s">
        <v>188</v>
      </c>
      <c r="C146" s="2" t="s">
        <v>10</v>
      </c>
      <c r="D146" s="2" t="s">
        <v>110</v>
      </c>
      <c r="E146" s="2" t="s">
        <v>114</v>
      </c>
      <c r="F146" s="2" t="s">
        <v>12</v>
      </c>
      <c r="G146" s="2" t="s">
        <v>13</v>
      </c>
      <c r="H146" s="3" t="str">
        <f>HYPERLINK("http://apps.fcc.gov/ecfs/document/view?id=7521110012","  (3 pages)")</f>
        <v>  (3 pages)</v>
      </c>
    </row>
    <row r="147" spans="1:14" ht="12">
      <c r="A147" s="2" t="s">
        <v>8</v>
      </c>
      <c r="B147" s="5" t="s">
        <v>174</v>
      </c>
      <c r="C147" s="2" t="s">
        <v>10</v>
      </c>
      <c r="D147" s="2" t="s">
        <v>110</v>
      </c>
      <c r="E147" s="2" t="s">
        <v>114</v>
      </c>
      <c r="F147" s="2" t="s">
        <v>12</v>
      </c>
      <c r="G147" s="2" t="s">
        <v>13</v>
      </c>
      <c r="H147" s="3" t="str">
        <f>HYPERLINK("http://apps.fcc.gov/ecfs/document/view?id=7521112521","  (3 pages)")</f>
        <v>  (3 pages)</v>
      </c>
      <c r="I147" s="3" t="str">
        <f>HYPERLINK("http://apps.fcc.gov/ecfs/document/view?id=7521112522","  (4 pages)")</f>
        <v>  (4 pages)</v>
      </c>
      <c r="J147" s="3" t="str">
        <f>HYPERLINK("http://apps.fcc.gov/ecfs/document/view?id=7521112523","  (2 pages)")</f>
        <v>  (2 pages)</v>
      </c>
      <c r="K147" s="3" t="str">
        <f>HYPERLINK("http://apps.fcc.gov/ecfs/document/view?id=7521112524","  (2 pages)")</f>
        <v>  (2 pages)</v>
      </c>
      <c r="L147" s="3" t="str">
        <f>HYPERLINK("http://apps.fcc.gov/ecfs/document/view?id=7521112525","  (1 page)")</f>
        <v>  (1 page)</v>
      </c>
      <c r="M147" s="3" t="str">
        <f>HYPERLINK("http://apps.fcc.gov/ecfs/document/view?id=7521112526","  (2 pages)")</f>
        <v>  (2 pages)</v>
      </c>
      <c r="N147" s="3" t="str">
        <f>HYPERLINK("http://apps.fcc.gov/ecfs/document/view?id=7521112527","  (1 page)")</f>
        <v>  (1 page)</v>
      </c>
    </row>
    <row r="148" spans="1:8" ht="12">
      <c r="A148" s="2" t="s">
        <v>8</v>
      </c>
      <c r="B148" s="5" t="s">
        <v>160</v>
      </c>
      <c r="C148" s="2" t="s">
        <v>10</v>
      </c>
      <c r="D148" s="2" t="s">
        <v>110</v>
      </c>
      <c r="E148" s="2" t="s">
        <v>114</v>
      </c>
      <c r="F148" s="2" t="s">
        <v>12</v>
      </c>
      <c r="G148" s="2" t="s">
        <v>13</v>
      </c>
      <c r="H148" s="3" t="str">
        <f>HYPERLINK("http://apps.fcc.gov/ecfs/document/view?id=7521110714","  (9 pages)")</f>
        <v>  (9 pages)</v>
      </c>
    </row>
    <row r="149" spans="1:8" ht="12">
      <c r="A149" s="2" t="s">
        <v>8</v>
      </c>
      <c r="B149" s="5" t="s">
        <v>184</v>
      </c>
      <c r="C149" s="2" t="s">
        <v>10</v>
      </c>
      <c r="D149" s="2" t="s">
        <v>110</v>
      </c>
      <c r="E149" s="2" t="s">
        <v>114</v>
      </c>
      <c r="F149" s="2" t="s">
        <v>12</v>
      </c>
      <c r="G149" s="2" t="s">
        <v>13</v>
      </c>
      <c r="H149" s="3" t="str">
        <f>HYPERLINK("http://apps.fcc.gov/ecfs/document/view?id=7521110703","  (2 pages)")</f>
        <v>  (2 pages)</v>
      </c>
    </row>
    <row r="150" spans="1:8" ht="12">
      <c r="A150" s="2" t="s">
        <v>8</v>
      </c>
      <c r="B150" s="5" t="s">
        <v>189</v>
      </c>
      <c r="C150" s="2" t="s">
        <v>10</v>
      </c>
      <c r="D150" s="2" t="s">
        <v>110</v>
      </c>
      <c r="E150" s="2" t="s">
        <v>169</v>
      </c>
      <c r="F150" s="2" t="s">
        <v>12</v>
      </c>
      <c r="G150" s="2" t="s">
        <v>13</v>
      </c>
      <c r="H150" s="3" t="str">
        <f>HYPERLINK("http://apps.fcc.gov/ecfs/document/view?id=7521107565","  (1 page)")</f>
        <v>  (1 page)</v>
      </c>
    </row>
    <row r="151" spans="1:8" ht="12">
      <c r="A151" s="2" t="s">
        <v>8</v>
      </c>
      <c r="B151" s="5" t="s">
        <v>189</v>
      </c>
      <c r="C151" s="2" t="s">
        <v>10</v>
      </c>
      <c r="D151" s="2" t="s">
        <v>110</v>
      </c>
      <c r="E151" s="2" t="s">
        <v>169</v>
      </c>
      <c r="F151" s="2" t="s">
        <v>12</v>
      </c>
      <c r="G151" s="2" t="s">
        <v>13</v>
      </c>
      <c r="H151" s="3" t="str">
        <f>HYPERLINK("http://apps.fcc.gov/ecfs/document/view?id=7521107545","  (1 page)")</f>
        <v>  (1 page)</v>
      </c>
    </row>
    <row r="152" spans="1:9" ht="12">
      <c r="A152" s="2" t="s">
        <v>8</v>
      </c>
      <c r="B152" s="5" t="s">
        <v>39</v>
      </c>
      <c r="C152" s="2" t="s">
        <v>10</v>
      </c>
      <c r="D152" s="2" t="s">
        <v>190</v>
      </c>
      <c r="E152" s="2" t="s">
        <v>110</v>
      </c>
      <c r="F152" s="2" t="s">
        <v>12</v>
      </c>
      <c r="G152" s="2" t="s">
        <v>13</v>
      </c>
      <c r="H152" s="3" t="str">
        <f>HYPERLINK("http://apps.fcc.gov/ecfs/document/view?id=7521102952","  (6 pages)")</f>
        <v>  (6 pages)</v>
      </c>
      <c r="I152" s="3" t="str">
        <f>HYPERLINK("http://apps.fcc.gov/ecfs/document/view?id=7521102953","  (6 pages)")</f>
        <v>  (6 pages)</v>
      </c>
    </row>
    <row r="153" spans="1:8" ht="12">
      <c r="A153" s="2" t="s">
        <v>8</v>
      </c>
      <c r="B153" s="5" t="s">
        <v>18</v>
      </c>
      <c r="C153" s="2" t="s">
        <v>10</v>
      </c>
      <c r="D153" s="2" t="s">
        <v>190</v>
      </c>
      <c r="E153" s="2" t="s">
        <v>110</v>
      </c>
      <c r="F153" s="2" t="s">
        <v>12</v>
      </c>
      <c r="G153" s="2" t="s">
        <v>13</v>
      </c>
      <c r="H153" s="3" t="str">
        <f>HYPERLINK("http://apps.fcc.gov/ecfs/document/view?id=7521102950","  (1 page)")</f>
        <v>  (1 page)</v>
      </c>
    </row>
    <row r="154" spans="1:8" ht="12">
      <c r="A154" s="2" t="s">
        <v>8</v>
      </c>
      <c r="B154" s="5" t="s">
        <v>191</v>
      </c>
      <c r="C154" s="2" t="s">
        <v>10</v>
      </c>
      <c r="D154" s="2" t="s">
        <v>119</v>
      </c>
      <c r="E154" s="2" t="s">
        <v>190</v>
      </c>
      <c r="F154" s="2" t="s">
        <v>12</v>
      </c>
      <c r="G154" s="2" t="s">
        <v>13</v>
      </c>
      <c r="H154" s="3" t="str">
        <f>HYPERLINK("http://apps.fcc.gov/ecfs/document/view?id=7521102477","  (2 pages)")</f>
        <v>  (2 pages)</v>
      </c>
    </row>
    <row r="155" spans="1:8" ht="12">
      <c r="A155" s="2" t="s">
        <v>8</v>
      </c>
      <c r="B155" s="5" t="s">
        <v>103</v>
      </c>
      <c r="C155" s="2" t="s">
        <v>10</v>
      </c>
      <c r="D155" s="2" t="s">
        <v>121</v>
      </c>
      <c r="E155" s="2" t="s">
        <v>190</v>
      </c>
      <c r="F155" s="2" t="s">
        <v>12</v>
      </c>
      <c r="G155" s="2" t="s">
        <v>13</v>
      </c>
      <c r="H155" s="3" t="str">
        <f>HYPERLINK("http://apps.fcc.gov/ecfs/document/view?id=7521102344","  (7 pages)")</f>
        <v>  (7 pages)</v>
      </c>
    </row>
    <row r="156" spans="1:8" ht="24">
      <c r="A156" s="2" t="s">
        <v>8</v>
      </c>
      <c r="B156" s="5" t="s">
        <v>192</v>
      </c>
      <c r="C156" s="2" t="s">
        <v>10</v>
      </c>
      <c r="D156" s="2" t="s">
        <v>190</v>
      </c>
      <c r="E156" s="2" t="s">
        <v>190</v>
      </c>
      <c r="F156" s="2" t="s">
        <v>12</v>
      </c>
      <c r="G156" s="2" t="s">
        <v>13</v>
      </c>
      <c r="H156" s="3" t="str">
        <f>HYPERLINK("http://apps.fcc.gov/ecfs/document/view?id=7521102044","  (3 pages)")</f>
        <v>  (3 pages)</v>
      </c>
    </row>
    <row r="157" spans="1:8" ht="12">
      <c r="A157" s="2" t="s">
        <v>8</v>
      </c>
      <c r="B157" s="5" t="s">
        <v>193</v>
      </c>
      <c r="C157" s="2" t="s">
        <v>10</v>
      </c>
      <c r="D157" s="2" t="s">
        <v>190</v>
      </c>
      <c r="E157" s="2" t="s">
        <v>190</v>
      </c>
      <c r="F157" s="2" t="s">
        <v>12</v>
      </c>
      <c r="G157" s="2" t="s">
        <v>13</v>
      </c>
      <c r="H157" s="3" t="str">
        <f>HYPERLINK("http://apps.fcc.gov/ecfs/document/view?id=7521102225","  (1 page)")</f>
        <v>  (1 page)</v>
      </c>
    </row>
    <row r="158" spans="1:8" ht="12">
      <c r="A158" s="2" t="s">
        <v>8</v>
      </c>
      <c r="B158" s="5" t="s">
        <v>39</v>
      </c>
      <c r="C158" s="2" t="s">
        <v>10</v>
      </c>
      <c r="D158" s="2" t="s">
        <v>116</v>
      </c>
      <c r="E158" s="2" t="s">
        <v>190</v>
      </c>
      <c r="F158" s="2" t="s">
        <v>12</v>
      </c>
      <c r="G158" s="2" t="s">
        <v>13</v>
      </c>
      <c r="H158" s="3" t="str">
        <f>HYPERLINK("http://apps.fcc.gov/ecfs/document/view?id=7521101869","  (5 pages)")</f>
        <v>  (5 pages)</v>
      </c>
    </row>
    <row r="159" spans="1:8" ht="12">
      <c r="A159" s="2" t="s">
        <v>8</v>
      </c>
      <c r="B159" s="5" t="s">
        <v>103</v>
      </c>
      <c r="C159" s="2" t="s">
        <v>10</v>
      </c>
      <c r="D159" s="2" t="s">
        <v>194</v>
      </c>
      <c r="E159" s="2" t="s">
        <v>119</v>
      </c>
      <c r="F159" s="2" t="s">
        <v>12</v>
      </c>
      <c r="G159" s="2" t="s">
        <v>13</v>
      </c>
      <c r="H159" s="3" t="str">
        <f>HYPERLINK("http://apps.fcc.gov/ecfs/document/view?id=7521100816","  (7 pages)")</f>
        <v>  (7 pages)</v>
      </c>
    </row>
    <row r="160" spans="1:8" ht="12">
      <c r="A160" s="2" t="s">
        <v>8</v>
      </c>
      <c r="B160" s="5" t="s">
        <v>195</v>
      </c>
      <c r="C160" s="2" t="s">
        <v>10</v>
      </c>
      <c r="D160" s="2" t="s">
        <v>121</v>
      </c>
      <c r="E160" s="2" t="s">
        <v>121</v>
      </c>
      <c r="F160" s="2" t="s">
        <v>12</v>
      </c>
      <c r="G160" s="2" t="s">
        <v>13</v>
      </c>
      <c r="H160" s="3" t="str">
        <f>HYPERLINK("http://apps.fcc.gov/ecfs/document/view?id=7521100529","  (1 page)")</f>
        <v>  (1 page)</v>
      </c>
    </row>
    <row r="161" spans="1:8" ht="12">
      <c r="A161" s="2" t="s">
        <v>8</v>
      </c>
      <c r="B161" s="5" t="s">
        <v>160</v>
      </c>
      <c r="C161" s="2" t="s">
        <v>10</v>
      </c>
      <c r="D161" s="2" t="s">
        <v>194</v>
      </c>
      <c r="E161" s="2" t="s">
        <v>121</v>
      </c>
      <c r="F161" s="2" t="s">
        <v>12</v>
      </c>
      <c r="G161" s="2" t="s">
        <v>13</v>
      </c>
      <c r="H161" s="3" t="str">
        <f>HYPERLINK("http://apps.fcc.gov/ecfs/document/view?id=7521100342","  (9 pages)")</f>
        <v>  (9 pages)</v>
      </c>
    </row>
    <row r="162" spans="1:8" ht="12">
      <c r="A162" s="2" t="s">
        <v>8</v>
      </c>
      <c r="B162" s="5" t="s">
        <v>188</v>
      </c>
      <c r="C162" s="2" t="s">
        <v>10</v>
      </c>
      <c r="D162" s="2" t="s">
        <v>194</v>
      </c>
      <c r="E162" s="2" t="s">
        <v>194</v>
      </c>
      <c r="F162" s="2" t="s">
        <v>12</v>
      </c>
      <c r="G162" s="2" t="s">
        <v>13</v>
      </c>
      <c r="H162" s="3" t="str">
        <f>HYPERLINK("http://apps.fcc.gov/ecfs/document/view?id=7521100258","  (3 pages)")</f>
        <v>  (3 pages)</v>
      </c>
    </row>
    <row r="163" spans="1:8" ht="36">
      <c r="A163" s="2" t="s">
        <v>8</v>
      </c>
      <c r="B163" s="5" t="s">
        <v>83</v>
      </c>
      <c r="C163" s="2" t="s">
        <v>183</v>
      </c>
      <c r="D163" s="2" t="s">
        <v>196</v>
      </c>
      <c r="E163" s="2" t="s">
        <v>194</v>
      </c>
      <c r="F163" s="2" t="s">
        <v>12</v>
      </c>
      <c r="G163" s="2" t="s">
        <v>13</v>
      </c>
      <c r="H163" s="3" t="str">
        <f>HYPERLINK("http://apps.fcc.gov/ecfs/document/view?id=7521100022","  (1 page)")</f>
        <v>  (1 page)</v>
      </c>
    </row>
    <row r="164" spans="1:9" ht="12">
      <c r="A164" s="2" t="s">
        <v>8</v>
      </c>
      <c r="B164" s="5" t="s">
        <v>197</v>
      </c>
      <c r="C164" s="2" t="s">
        <v>10</v>
      </c>
      <c r="D164" s="2" t="s">
        <v>196</v>
      </c>
      <c r="E164" s="2" t="s">
        <v>194</v>
      </c>
      <c r="F164" s="2" t="s">
        <v>12</v>
      </c>
      <c r="G164" s="2" t="s">
        <v>13</v>
      </c>
      <c r="H164" s="3" t="str">
        <f>HYPERLINK("http://apps.fcc.gov/ecfs/document/view?id=7521099987","  (2 pages)")</f>
        <v>  (2 pages)</v>
      </c>
      <c r="I164" s="3" t="str">
        <f>HYPERLINK("http://apps.fcc.gov/ecfs/document/view?id=7521099988","  (7 pages)")</f>
        <v>  (7 pages)</v>
      </c>
    </row>
    <row r="165" spans="1:8" ht="12">
      <c r="A165" s="2" t="s">
        <v>8</v>
      </c>
      <c r="B165" s="5" t="s">
        <v>103</v>
      </c>
      <c r="C165" s="2" t="s">
        <v>10</v>
      </c>
      <c r="D165" s="2" t="s">
        <v>198</v>
      </c>
      <c r="E165" s="2" t="s">
        <v>194</v>
      </c>
      <c r="F165" s="2" t="s">
        <v>12</v>
      </c>
      <c r="G165" s="2" t="s">
        <v>13</v>
      </c>
      <c r="H165" s="3" t="str">
        <f>HYPERLINK("http://apps.fcc.gov/ecfs/document/view?id=7521099993","  (7 pages)")</f>
        <v>  (7 pages)</v>
      </c>
    </row>
    <row r="166" spans="1:8" ht="24">
      <c r="A166" s="2" t="s">
        <v>8</v>
      </c>
      <c r="B166" s="5" t="s">
        <v>152</v>
      </c>
      <c r="C166" s="2" t="s">
        <v>153</v>
      </c>
      <c r="D166" s="2" t="s">
        <v>198</v>
      </c>
      <c r="E166" s="2" t="s">
        <v>198</v>
      </c>
      <c r="F166" s="2" t="s">
        <v>12</v>
      </c>
      <c r="G166" s="2" t="s">
        <v>13</v>
      </c>
      <c r="H166" s="3" t="str">
        <f>HYPERLINK("http://apps.fcc.gov/ecfs/document/view?id=7521099497","  (2 pages)")</f>
        <v>  (2 pages)</v>
      </c>
    </row>
    <row r="167" spans="1:8" ht="12">
      <c r="A167" s="2" t="s">
        <v>8</v>
      </c>
      <c r="B167" s="5" t="s">
        <v>160</v>
      </c>
      <c r="C167" s="2" t="s">
        <v>10</v>
      </c>
      <c r="D167" s="2" t="s">
        <v>198</v>
      </c>
      <c r="E167" s="2" t="s">
        <v>198</v>
      </c>
      <c r="F167" s="2" t="s">
        <v>12</v>
      </c>
      <c r="G167" s="2" t="s">
        <v>13</v>
      </c>
      <c r="H167" s="3" t="str">
        <f>HYPERLINK("http://apps.fcc.gov/ecfs/document/view?id=7521099530","  (9 pages)")</f>
        <v>  (9 pages)</v>
      </c>
    </row>
    <row r="168" spans="1:8" ht="12">
      <c r="A168" s="2" t="s">
        <v>8</v>
      </c>
      <c r="B168" s="5" t="s">
        <v>103</v>
      </c>
      <c r="C168" s="2" t="s">
        <v>10</v>
      </c>
      <c r="D168" s="2" t="s">
        <v>199</v>
      </c>
      <c r="E168" s="2" t="s">
        <v>198</v>
      </c>
      <c r="F168" s="2" t="s">
        <v>12</v>
      </c>
      <c r="G168" s="2" t="s">
        <v>13</v>
      </c>
      <c r="H168" s="3" t="str">
        <f>HYPERLINK("http://apps.fcc.gov/ecfs/document/view?id=7521099464","  (7 pages)")</f>
        <v>  (7 pages)</v>
      </c>
    </row>
    <row r="169" spans="1:8" ht="12">
      <c r="A169" s="2" t="s">
        <v>8</v>
      </c>
      <c r="B169" s="5" t="s">
        <v>103</v>
      </c>
      <c r="C169" s="2" t="s">
        <v>10</v>
      </c>
      <c r="D169" s="2" t="s">
        <v>200</v>
      </c>
      <c r="E169" s="2" t="s">
        <v>198</v>
      </c>
      <c r="F169" s="2" t="s">
        <v>12</v>
      </c>
      <c r="G169" s="2" t="s">
        <v>13</v>
      </c>
      <c r="H169" s="3" t="str">
        <f>HYPERLINK("http://apps.fcc.gov/ecfs/document/view?id=7521099463","  (7 pages)")</f>
        <v>  (7 pages)</v>
      </c>
    </row>
    <row r="170" spans="1:8" ht="12">
      <c r="A170" s="2" t="s">
        <v>8</v>
      </c>
      <c r="B170" s="5" t="s">
        <v>39</v>
      </c>
      <c r="C170" s="2" t="s">
        <v>10</v>
      </c>
      <c r="D170" s="2" t="s">
        <v>199</v>
      </c>
      <c r="E170" s="2" t="s">
        <v>201</v>
      </c>
      <c r="F170" s="2" t="s">
        <v>12</v>
      </c>
      <c r="G170" s="2" t="s">
        <v>13</v>
      </c>
      <c r="H170" s="3" t="str">
        <f>HYPERLINK("http://apps.fcc.gov/ecfs/document/view?id=7521099156","  (2 pages)")</f>
        <v>  (2 pages)</v>
      </c>
    </row>
    <row r="171" spans="1:8" ht="12">
      <c r="A171" s="2" t="s">
        <v>8</v>
      </c>
      <c r="B171" s="5" t="s">
        <v>197</v>
      </c>
      <c r="C171" s="2" t="s">
        <v>10</v>
      </c>
      <c r="D171" s="2" t="s">
        <v>201</v>
      </c>
      <c r="E171" s="2" t="s">
        <v>201</v>
      </c>
      <c r="F171" s="2" t="s">
        <v>12</v>
      </c>
      <c r="G171" s="2" t="s">
        <v>13</v>
      </c>
      <c r="H171" s="3" t="str">
        <f>HYPERLINK("http://apps.fcc.gov/ecfs/document/view?id=7521099178","  (2 pages)")</f>
        <v>  (2 pages)</v>
      </c>
    </row>
    <row r="172" spans="1:8" ht="12">
      <c r="A172" s="2" t="s">
        <v>8</v>
      </c>
      <c r="B172" s="5" t="s">
        <v>202</v>
      </c>
      <c r="C172" s="2" t="s">
        <v>10</v>
      </c>
      <c r="D172" s="2" t="s">
        <v>200</v>
      </c>
      <c r="E172" s="2" t="s">
        <v>199</v>
      </c>
      <c r="F172" s="2" t="s">
        <v>12</v>
      </c>
      <c r="G172" s="2" t="s">
        <v>13</v>
      </c>
      <c r="H172" s="3" t="str">
        <f>HYPERLINK("http://apps.fcc.gov/ecfs/document/view?id=7521098926","  (2 pages)")</f>
        <v>  (2 pages)</v>
      </c>
    </row>
    <row r="173" spans="1:8" ht="36">
      <c r="A173" s="2" t="s">
        <v>8</v>
      </c>
      <c r="B173" s="5" t="s">
        <v>83</v>
      </c>
      <c r="C173" s="2" t="s">
        <v>183</v>
      </c>
      <c r="D173" s="2" t="s">
        <v>200</v>
      </c>
      <c r="E173" s="2" t="s">
        <v>199</v>
      </c>
      <c r="F173" s="2" t="s">
        <v>12</v>
      </c>
      <c r="G173" s="2" t="s">
        <v>13</v>
      </c>
      <c r="H173" s="3" t="str">
        <f>HYPERLINK("http://apps.fcc.gov/ecfs/document/view?id=7521098980","  (2 pages)")</f>
        <v>  (2 pages)</v>
      </c>
    </row>
    <row r="174" spans="1:8" ht="12">
      <c r="A174" s="2" t="s">
        <v>8</v>
      </c>
      <c r="B174" s="5" t="s">
        <v>103</v>
      </c>
      <c r="C174" s="2" t="s">
        <v>10</v>
      </c>
      <c r="D174" s="2" t="s">
        <v>203</v>
      </c>
      <c r="E174" s="2" t="s">
        <v>199</v>
      </c>
      <c r="F174" s="2" t="s">
        <v>12</v>
      </c>
      <c r="G174" s="2" t="s">
        <v>13</v>
      </c>
      <c r="H174" s="3" t="str">
        <f>HYPERLINK("http://apps.fcc.gov/ecfs/document/view?id=7521098934","  (7 pages)")</f>
        <v>  (7 pages)</v>
      </c>
    </row>
    <row r="175" spans="1:8" ht="12">
      <c r="A175" s="2" t="s">
        <v>8</v>
      </c>
      <c r="B175" s="5" t="s">
        <v>103</v>
      </c>
      <c r="C175" s="2" t="s">
        <v>10</v>
      </c>
      <c r="D175" s="2" t="s">
        <v>203</v>
      </c>
      <c r="E175" s="2" t="s">
        <v>199</v>
      </c>
      <c r="F175" s="2" t="s">
        <v>12</v>
      </c>
      <c r="G175" s="2" t="s">
        <v>13</v>
      </c>
      <c r="H175" s="3" t="str">
        <f>HYPERLINK("http://apps.fcc.gov/ecfs/document/view?id=7521098924","  (6 pages)")</f>
        <v>  (6 pages)</v>
      </c>
    </row>
    <row r="176" spans="1:8" ht="12">
      <c r="A176" s="2" t="s">
        <v>8</v>
      </c>
      <c r="B176" s="5" t="s">
        <v>103</v>
      </c>
      <c r="C176" s="2" t="s">
        <v>10</v>
      </c>
      <c r="D176" s="2" t="s">
        <v>204</v>
      </c>
      <c r="E176" s="2" t="s">
        <v>199</v>
      </c>
      <c r="F176" s="2" t="s">
        <v>12</v>
      </c>
      <c r="G176" s="2" t="s">
        <v>13</v>
      </c>
      <c r="H176" s="3" t="str">
        <f>HYPERLINK("http://apps.fcc.gov/ecfs/document/view?id=7521098921","  (7 pages)")</f>
        <v>  (7 pages)</v>
      </c>
    </row>
    <row r="177" spans="1:8" ht="24">
      <c r="A177" s="2" t="s">
        <v>8</v>
      </c>
      <c r="B177" s="5" t="s">
        <v>205</v>
      </c>
      <c r="C177" s="2" t="s">
        <v>10</v>
      </c>
      <c r="D177" s="2" t="s">
        <v>206</v>
      </c>
      <c r="E177" s="2" t="s">
        <v>200</v>
      </c>
      <c r="F177" s="2" t="s">
        <v>12</v>
      </c>
      <c r="G177" s="2" t="s">
        <v>13</v>
      </c>
      <c r="H177" s="3" t="str">
        <f>HYPERLINK("http://apps.fcc.gov/ecfs/document/view?id=7521098719","  (2 pages)")</f>
        <v>  (2 pages)</v>
      </c>
    </row>
    <row r="178" spans="1:8" ht="12">
      <c r="A178" s="2" t="s">
        <v>8</v>
      </c>
      <c r="B178" s="5" t="s">
        <v>197</v>
      </c>
      <c r="C178" s="2" t="s">
        <v>10</v>
      </c>
      <c r="D178" s="2" t="s">
        <v>200</v>
      </c>
      <c r="E178" s="2" t="s">
        <v>200</v>
      </c>
      <c r="F178" s="2" t="s">
        <v>12</v>
      </c>
      <c r="G178" s="2" t="s">
        <v>13</v>
      </c>
      <c r="H178" s="3" t="str">
        <f>HYPERLINK("http://apps.fcc.gov/ecfs/document/view?id=7521098728","  (2 pages)")</f>
        <v>  (2 pages)</v>
      </c>
    </row>
    <row r="179" spans="1:8" ht="12">
      <c r="A179" s="2" t="s">
        <v>8</v>
      </c>
      <c r="B179" s="5" t="s">
        <v>197</v>
      </c>
      <c r="C179" s="2" t="s">
        <v>10</v>
      </c>
      <c r="D179" s="2" t="s">
        <v>206</v>
      </c>
      <c r="E179" s="2" t="s">
        <v>206</v>
      </c>
      <c r="F179" s="2" t="s">
        <v>12</v>
      </c>
      <c r="G179" s="2" t="s">
        <v>13</v>
      </c>
      <c r="H179" s="3" t="str">
        <f>HYPERLINK("http://apps.fcc.gov/ecfs/document/view?id=7521098639","  (6 pages)")</f>
        <v>  (6 pages)</v>
      </c>
    </row>
    <row r="180" spans="1:9" ht="36">
      <c r="A180" s="2" t="s">
        <v>8</v>
      </c>
      <c r="B180" s="5" t="s">
        <v>207</v>
      </c>
      <c r="C180" s="2" t="s">
        <v>10</v>
      </c>
      <c r="D180" s="2" t="s">
        <v>203</v>
      </c>
      <c r="E180" s="2" t="s">
        <v>204</v>
      </c>
      <c r="F180" s="2" t="s">
        <v>12</v>
      </c>
      <c r="G180" s="2" t="s">
        <v>13</v>
      </c>
      <c r="H180" s="3" t="str">
        <f>HYPERLINK("http://apps.fcc.gov/ecfs/document/view?id=7521098513","Exparte (1 page)")</f>
        <v>Exparte (1 page)</v>
      </c>
      <c r="I180" s="3" t="str">
        <f>HYPERLINK("http://apps.fcc.gov/ecfs/document/view?id=7521098514","First Amendment Architecture (68 pages)")</f>
        <v>First Amendment Architecture (68 pages)</v>
      </c>
    </row>
    <row r="181" spans="1:8" ht="12">
      <c r="A181" s="2" t="s">
        <v>8</v>
      </c>
      <c r="B181" s="5" t="s">
        <v>103</v>
      </c>
      <c r="C181" s="2" t="s">
        <v>10</v>
      </c>
      <c r="D181" s="2" t="s">
        <v>208</v>
      </c>
      <c r="E181" s="2" t="s">
        <v>203</v>
      </c>
      <c r="F181" s="2" t="s">
        <v>12</v>
      </c>
      <c r="G181" s="2" t="s">
        <v>13</v>
      </c>
      <c r="H181" s="3" t="str">
        <f>HYPERLINK("http://apps.fcc.gov/ecfs/document/view?id=7521098413","  (7 pages)")</f>
        <v>  (7 pages)</v>
      </c>
    </row>
    <row r="182" spans="1:8" ht="12">
      <c r="A182" s="2" t="s">
        <v>8</v>
      </c>
      <c r="B182" s="5" t="s">
        <v>209</v>
      </c>
      <c r="C182" s="2" t="s">
        <v>10</v>
      </c>
      <c r="D182" s="2" t="s">
        <v>208</v>
      </c>
      <c r="E182" s="2" t="s">
        <v>208</v>
      </c>
      <c r="F182" s="2" t="s">
        <v>12</v>
      </c>
      <c r="G182" s="2" t="s">
        <v>13</v>
      </c>
      <c r="H182" s="3" t="str">
        <f>HYPERLINK("http://apps.fcc.gov/ecfs/document/view?id=7521098085","  (28 pages)")</f>
        <v>  (28 pages)</v>
      </c>
    </row>
    <row r="183" spans="1:8" ht="12">
      <c r="A183" s="2" t="s">
        <v>8</v>
      </c>
      <c r="B183" s="5" t="s">
        <v>39</v>
      </c>
      <c r="C183" s="2" t="s">
        <v>10</v>
      </c>
      <c r="D183" s="2" t="s">
        <v>210</v>
      </c>
      <c r="E183" s="2" t="s">
        <v>211</v>
      </c>
      <c r="F183" s="2" t="s">
        <v>12</v>
      </c>
      <c r="G183" s="2" t="s">
        <v>13</v>
      </c>
      <c r="H183" s="3" t="str">
        <f>HYPERLINK("http://apps.fcc.gov/ecfs/document/view?id=7521097871","  (2 pages)")</f>
        <v>  (2 pages)</v>
      </c>
    </row>
    <row r="184" spans="1:8" ht="36">
      <c r="A184" s="2" t="s">
        <v>8</v>
      </c>
      <c r="B184" s="5" t="s">
        <v>212</v>
      </c>
      <c r="C184" s="2" t="s">
        <v>213</v>
      </c>
      <c r="D184" s="2" t="s">
        <v>210</v>
      </c>
      <c r="E184" s="2" t="s">
        <v>210</v>
      </c>
      <c r="F184" s="2" t="s">
        <v>12</v>
      </c>
      <c r="G184" s="2" t="s">
        <v>13</v>
      </c>
      <c r="H184" s="3" t="str">
        <f>HYPERLINK("http://apps.fcc.gov/ecfs/document/view?id=7521097769","  (1 page)")</f>
        <v>  (1 page)</v>
      </c>
    </row>
    <row r="185" spans="1:8" ht="12">
      <c r="A185" s="2" t="s">
        <v>8</v>
      </c>
      <c r="B185" s="5" t="s">
        <v>103</v>
      </c>
      <c r="C185" s="2" t="s">
        <v>10</v>
      </c>
      <c r="D185" s="2" t="s">
        <v>214</v>
      </c>
      <c r="E185" s="2" t="s">
        <v>215</v>
      </c>
      <c r="F185" s="2" t="s">
        <v>12</v>
      </c>
      <c r="G185" s="2" t="s">
        <v>13</v>
      </c>
      <c r="H185" s="3" t="str">
        <f>HYPERLINK("http://apps.fcc.gov/ecfs/document/view?id=7521097562","  (7 pages)")</f>
        <v>  (7 pages)</v>
      </c>
    </row>
    <row r="186" spans="1:8" ht="12">
      <c r="A186" s="2" t="s">
        <v>8</v>
      </c>
      <c r="B186" s="5" t="s">
        <v>103</v>
      </c>
      <c r="C186" s="2" t="s">
        <v>10</v>
      </c>
      <c r="D186" s="2" t="s">
        <v>214</v>
      </c>
      <c r="E186" s="2" t="s">
        <v>215</v>
      </c>
      <c r="F186" s="2" t="s">
        <v>12</v>
      </c>
      <c r="G186" s="2" t="s">
        <v>13</v>
      </c>
      <c r="H186" s="3" t="str">
        <f>HYPERLINK("http://apps.fcc.gov/ecfs/document/view?id=7521097561","  (7 pages)")</f>
        <v>  (7 pages)</v>
      </c>
    </row>
    <row r="187" spans="1:8" ht="12">
      <c r="A187" s="2" t="s">
        <v>8</v>
      </c>
      <c r="B187" s="5" t="s">
        <v>207</v>
      </c>
      <c r="C187" s="2" t="s">
        <v>10</v>
      </c>
      <c r="D187" s="2" t="s">
        <v>216</v>
      </c>
      <c r="E187" s="2" t="s">
        <v>216</v>
      </c>
      <c r="F187" s="2" t="s">
        <v>12</v>
      </c>
      <c r="G187" s="2" t="s">
        <v>13</v>
      </c>
      <c r="H187" s="3" t="str">
        <f>HYPERLINK("http://apps.fcc.gov/ecfs/document/view?id=7521097395","  (6 pages)")</f>
        <v>  (6 pages)</v>
      </c>
    </row>
    <row r="188" spans="1:8" ht="12">
      <c r="A188" s="2" t="s">
        <v>8</v>
      </c>
      <c r="B188" s="5" t="s">
        <v>217</v>
      </c>
      <c r="C188" s="2" t="s">
        <v>10</v>
      </c>
      <c r="D188" s="2" t="s">
        <v>216</v>
      </c>
      <c r="E188" s="2" t="s">
        <v>216</v>
      </c>
      <c r="F188" s="2" t="s">
        <v>12</v>
      </c>
      <c r="G188" s="2" t="s">
        <v>13</v>
      </c>
      <c r="H188" s="3" t="str">
        <f>HYPERLINK("http://apps.fcc.gov/ecfs/document/view?id=7521097351","  (2 pages)")</f>
        <v>  (2 pages)</v>
      </c>
    </row>
    <row r="189" spans="1:8" ht="12">
      <c r="A189" s="2" t="s">
        <v>8</v>
      </c>
      <c r="B189" s="5" t="s">
        <v>218</v>
      </c>
      <c r="C189" s="2" t="s">
        <v>10</v>
      </c>
      <c r="D189" s="2" t="s">
        <v>219</v>
      </c>
      <c r="E189" s="2" t="s">
        <v>214</v>
      </c>
      <c r="F189" s="2" t="s">
        <v>12</v>
      </c>
      <c r="G189" s="2" t="s">
        <v>13</v>
      </c>
      <c r="H189" s="3" t="str">
        <f>HYPERLINK("http://apps.fcc.gov/ecfs/document/view?id=7521097192","  (1 page)")</f>
        <v>  (1 page)</v>
      </c>
    </row>
    <row r="190" spans="1:8" ht="12">
      <c r="A190" s="2" t="s">
        <v>8</v>
      </c>
      <c r="B190" s="5" t="s">
        <v>220</v>
      </c>
      <c r="C190" s="2" t="s">
        <v>10</v>
      </c>
      <c r="D190" s="2" t="s">
        <v>219</v>
      </c>
      <c r="E190" s="2" t="s">
        <v>214</v>
      </c>
      <c r="F190" s="2" t="s">
        <v>12</v>
      </c>
      <c r="G190" s="2" t="s">
        <v>13</v>
      </c>
      <c r="H190" s="3" t="str">
        <f>HYPERLINK("http://apps.fcc.gov/ecfs/document/view?id=7521097186","  (1 page)")</f>
        <v>  (1 page)</v>
      </c>
    </row>
    <row r="191" spans="1:8" ht="12">
      <c r="A191" s="2" t="s">
        <v>8</v>
      </c>
      <c r="B191" s="5" t="s">
        <v>103</v>
      </c>
      <c r="C191" s="2" t="s">
        <v>10</v>
      </c>
      <c r="D191" s="2" t="s">
        <v>221</v>
      </c>
      <c r="E191" s="2" t="s">
        <v>214</v>
      </c>
      <c r="F191" s="2" t="s">
        <v>12</v>
      </c>
      <c r="G191" s="2" t="s">
        <v>13</v>
      </c>
      <c r="H191" s="3" t="str">
        <f>HYPERLINK("http://apps.fcc.gov/ecfs/document/view?id=7521097184","  (6 pages)")</f>
        <v>  (6 pages)</v>
      </c>
    </row>
    <row r="192" spans="1:8" ht="12">
      <c r="A192" s="2" t="s">
        <v>8</v>
      </c>
      <c r="B192" s="5" t="s">
        <v>103</v>
      </c>
      <c r="C192" s="2" t="s">
        <v>10</v>
      </c>
      <c r="D192" s="2" t="s">
        <v>222</v>
      </c>
      <c r="E192" s="2" t="s">
        <v>214</v>
      </c>
      <c r="F192" s="2" t="s">
        <v>12</v>
      </c>
      <c r="G192" s="2" t="s">
        <v>13</v>
      </c>
      <c r="H192" s="3" t="str">
        <f>HYPERLINK("http://apps.fcc.gov/ecfs/document/view?id=7521097181","  (8 pages)")</f>
        <v>  (8 pages)</v>
      </c>
    </row>
    <row r="193" spans="1:8" ht="72">
      <c r="A193" s="2" t="s">
        <v>8</v>
      </c>
      <c r="B193" s="5" t="s">
        <v>223</v>
      </c>
      <c r="C193" s="2" t="s">
        <v>224</v>
      </c>
      <c r="D193" s="2" t="s">
        <v>225</v>
      </c>
      <c r="E193" s="2" t="s">
        <v>214</v>
      </c>
      <c r="F193" s="2" t="s">
        <v>12</v>
      </c>
      <c r="G193" s="2" t="s">
        <v>13</v>
      </c>
      <c r="H193" s="3" t="str">
        <f>HYPERLINK("http://apps.fcc.gov/ecfs/document/view?id=7521096934","  (7 pages)")</f>
        <v>  (7 pages)</v>
      </c>
    </row>
    <row r="194" spans="1:8" ht="12">
      <c r="A194" s="2" t="s">
        <v>8</v>
      </c>
      <c r="B194" s="5" t="s">
        <v>103</v>
      </c>
      <c r="C194" s="2" t="s">
        <v>10</v>
      </c>
      <c r="D194" s="2" t="s">
        <v>226</v>
      </c>
      <c r="E194" s="2" t="s">
        <v>225</v>
      </c>
      <c r="F194" s="2" t="s">
        <v>12</v>
      </c>
      <c r="G194" s="2" t="s">
        <v>13</v>
      </c>
      <c r="H194" s="3" t="str">
        <f>HYPERLINK("http://apps.fcc.gov/ecfs/document/view?id=7521096892","  (7 pages)")</f>
        <v>  (7 pages)</v>
      </c>
    </row>
    <row r="195" spans="1:8" ht="12">
      <c r="A195" s="2" t="s">
        <v>8</v>
      </c>
      <c r="B195" s="5" t="s">
        <v>103</v>
      </c>
      <c r="C195" s="2" t="s">
        <v>10</v>
      </c>
      <c r="D195" s="2" t="s">
        <v>227</v>
      </c>
      <c r="E195" s="2" t="s">
        <v>225</v>
      </c>
      <c r="F195" s="2" t="s">
        <v>12</v>
      </c>
      <c r="G195" s="2" t="s">
        <v>13</v>
      </c>
      <c r="H195" s="3" t="str">
        <f>HYPERLINK("http://apps.fcc.gov/ecfs/document/view?id=7521096889","  (7 pages)")</f>
        <v>  (7 pages)</v>
      </c>
    </row>
    <row r="196" spans="1:8" ht="12">
      <c r="A196" s="2" t="s">
        <v>8</v>
      </c>
      <c r="B196" s="5" t="s">
        <v>103</v>
      </c>
      <c r="C196" s="2" t="s">
        <v>10</v>
      </c>
      <c r="D196" s="2" t="s">
        <v>228</v>
      </c>
      <c r="E196" s="2" t="s">
        <v>225</v>
      </c>
      <c r="F196" s="2" t="s">
        <v>12</v>
      </c>
      <c r="G196" s="2" t="s">
        <v>13</v>
      </c>
      <c r="H196" s="3" t="str">
        <f>HYPERLINK("http://apps.fcc.gov/ecfs/document/view?id=7521096888","  (7 pages)")</f>
        <v>  (7 pages)</v>
      </c>
    </row>
    <row r="197" spans="1:8" ht="12">
      <c r="A197" s="2" t="s">
        <v>8</v>
      </c>
      <c r="B197" s="5" t="s">
        <v>103</v>
      </c>
      <c r="C197" s="2" t="s">
        <v>10</v>
      </c>
      <c r="D197" s="2" t="s">
        <v>229</v>
      </c>
      <c r="E197" s="2" t="s">
        <v>225</v>
      </c>
      <c r="F197" s="2" t="s">
        <v>12</v>
      </c>
      <c r="G197" s="2" t="s">
        <v>13</v>
      </c>
      <c r="H197" s="3" t="str">
        <f>HYPERLINK("http://apps.fcc.gov/ecfs/document/view?id=7521096883","  (7 pages)")</f>
        <v>  (7 pages)</v>
      </c>
    </row>
    <row r="198" spans="1:8" ht="12">
      <c r="A198" s="2" t="s">
        <v>8</v>
      </c>
      <c r="B198" s="5" t="s">
        <v>103</v>
      </c>
      <c r="C198" s="2" t="s">
        <v>10</v>
      </c>
      <c r="D198" s="2" t="s">
        <v>229</v>
      </c>
      <c r="E198" s="2" t="s">
        <v>225</v>
      </c>
      <c r="F198" s="2" t="s">
        <v>12</v>
      </c>
      <c r="G198" s="2" t="s">
        <v>13</v>
      </c>
      <c r="H198" s="3" t="str">
        <f>HYPERLINK("http://apps.fcc.gov/ecfs/document/view?id=7521096881","  (7 pages)")</f>
        <v>  (7 pages)</v>
      </c>
    </row>
    <row r="199" spans="1:8" ht="12">
      <c r="A199" s="2" t="s">
        <v>8</v>
      </c>
      <c r="B199" s="5" t="s">
        <v>103</v>
      </c>
      <c r="C199" s="2" t="s">
        <v>10</v>
      </c>
      <c r="D199" s="2" t="s">
        <v>230</v>
      </c>
      <c r="E199" s="2" t="s">
        <v>225</v>
      </c>
      <c r="F199" s="2" t="s">
        <v>12</v>
      </c>
      <c r="G199" s="2" t="s">
        <v>13</v>
      </c>
      <c r="H199" s="3" t="str">
        <f>HYPERLINK("http://apps.fcc.gov/ecfs/document/view?id=7521096879","  (6 pages)")</f>
        <v>  (6 pages)</v>
      </c>
    </row>
    <row r="200" spans="1:8" ht="36">
      <c r="A200" s="2" t="s">
        <v>8</v>
      </c>
      <c r="B200" s="5" t="s">
        <v>212</v>
      </c>
      <c r="C200" s="2" t="s">
        <v>213</v>
      </c>
      <c r="D200" s="2" t="s">
        <v>221</v>
      </c>
      <c r="E200" s="2" t="s">
        <v>221</v>
      </c>
      <c r="F200" s="2" t="s">
        <v>12</v>
      </c>
      <c r="G200" s="2" t="s">
        <v>13</v>
      </c>
      <c r="H200" s="3" t="str">
        <f>HYPERLINK("http://apps.fcc.gov/ecfs/document/view?id=7521096516","  (2 pages)")</f>
        <v>  (2 pages)</v>
      </c>
    </row>
    <row r="201" spans="1:8" ht="12">
      <c r="A201" s="2" t="s">
        <v>8</v>
      </c>
      <c r="B201" s="5" t="s">
        <v>103</v>
      </c>
      <c r="C201" s="2" t="s">
        <v>10</v>
      </c>
      <c r="D201" s="2" t="s">
        <v>231</v>
      </c>
      <c r="E201" s="2" t="s">
        <v>221</v>
      </c>
      <c r="F201" s="2" t="s">
        <v>12</v>
      </c>
      <c r="G201" s="2" t="s">
        <v>13</v>
      </c>
      <c r="H201" s="3" t="str">
        <f>HYPERLINK("http://apps.fcc.gov/ecfs/document/view?id=7521096472","  (29 pages)")</f>
        <v>  (29 pages)</v>
      </c>
    </row>
    <row r="202" spans="1:8" ht="24">
      <c r="A202" s="2" t="s">
        <v>8</v>
      </c>
      <c r="B202" s="5" t="s">
        <v>232</v>
      </c>
      <c r="C202" s="2" t="s">
        <v>10</v>
      </c>
      <c r="D202" s="2" t="s">
        <v>233</v>
      </c>
      <c r="E202" s="2" t="s">
        <v>233</v>
      </c>
      <c r="F202" s="2" t="s">
        <v>12</v>
      </c>
      <c r="G202" s="2" t="s">
        <v>13</v>
      </c>
      <c r="H202" s="3" t="str">
        <f>HYPERLINK("http://apps.fcc.gov/ecfs/document/view?id=7521095716","  (1 page)")</f>
        <v>  (1 page)</v>
      </c>
    </row>
    <row r="203" spans="1:8" ht="12">
      <c r="A203" s="2" t="s">
        <v>8</v>
      </c>
      <c r="B203" s="5" t="s">
        <v>207</v>
      </c>
      <c r="C203" s="2" t="s">
        <v>10</v>
      </c>
      <c r="D203" s="2" t="s">
        <v>228</v>
      </c>
      <c r="E203" s="2" t="s">
        <v>226</v>
      </c>
      <c r="F203" s="2" t="s">
        <v>12</v>
      </c>
      <c r="G203" s="2" t="s">
        <v>13</v>
      </c>
      <c r="H203" s="3" t="str">
        <f>HYPERLINK("http://apps.fcc.gov/ecfs/document/view?id=7521095188","  (3 pages)")</f>
        <v>  (3 pages)</v>
      </c>
    </row>
    <row r="204" spans="1:8" ht="12">
      <c r="A204" s="2" t="s">
        <v>8</v>
      </c>
      <c r="B204" s="5" t="s">
        <v>126</v>
      </c>
      <c r="C204" s="2" t="s">
        <v>10</v>
      </c>
      <c r="D204" s="2" t="s">
        <v>227</v>
      </c>
      <c r="E204" s="2" t="s">
        <v>227</v>
      </c>
      <c r="F204" s="2" t="s">
        <v>12</v>
      </c>
      <c r="G204" s="2" t="s">
        <v>13</v>
      </c>
      <c r="H204" s="3" t="str">
        <f>HYPERLINK("http://apps.fcc.gov/ecfs/document/view?id=7521094955","  (2 pages)")</f>
        <v>  (2 pages)</v>
      </c>
    </row>
    <row r="205" spans="1:8" ht="36">
      <c r="A205" s="2" t="s">
        <v>8</v>
      </c>
      <c r="B205" s="5" t="s">
        <v>212</v>
      </c>
      <c r="C205" s="2" t="s">
        <v>213</v>
      </c>
      <c r="D205" s="2" t="s">
        <v>229</v>
      </c>
      <c r="E205" s="2" t="s">
        <v>229</v>
      </c>
      <c r="F205" s="2" t="s">
        <v>12</v>
      </c>
      <c r="G205" s="2" t="s">
        <v>13</v>
      </c>
      <c r="H205" s="3" t="str">
        <f>HYPERLINK("http://apps.fcc.gov/ecfs/document/view?id=7521093857","  (2 pages)")</f>
        <v>  (2 pages)</v>
      </c>
    </row>
    <row r="206" spans="1:8" ht="12">
      <c r="A206" s="2" t="s">
        <v>8</v>
      </c>
      <c r="B206" s="5" t="s">
        <v>234</v>
      </c>
      <c r="C206" s="2" t="s">
        <v>10</v>
      </c>
      <c r="D206" s="2" t="s">
        <v>235</v>
      </c>
      <c r="E206" s="2" t="s">
        <v>219</v>
      </c>
      <c r="F206" s="2" t="s">
        <v>12</v>
      </c>
      <c r="G206" s="2" t="s">
        <v>13</v>
      </c>
      <c r="H206" s="3" t="str">
        <f>HYPERLINK("http://apps.fcc.gov/ecfs/document/view?id=7521091720","  (50 pages)")</f>
        <v>  (50 pages)</v>
      </c>
    </row>
    <row r="207" spans="1:10" ht="36">
      <c r="A207" s="2" t="s">
        <v>8</v>
      </c>
      <c r="B207" s="5" t="s">
        <v>236</v>
      </c>
      <c r="C207" s="2" t="s">
        <v>237</v>
      </c>
      <c r="D207" s="2" t="s">
        <v>238</v>
      </c>
      <c r="E207" s="2" t="s">
        <v>235</v>
      </c>
      <c r="F207" s="2" t="s">
        <v>12</v>
      </c>
      <c r="G207" s="2" t="s">
        <v>13</v>
      </c>
      <c r="H207" s="3" t="str">
        <f>HYPERLINK("http://apps.fcc.gov/ecfs/document/view?id=7521091373","Ex Parte Letter (2 pages)")</f>
        <v>Ex Parte Letter (2 pages)</v>
      </c>
      <c r="I207" s="3" t="str">
        <f>HYPERLINK("http://apps.fcc.gov/ecfs/document/view?id=7521091374","Written Handout (2 pages)")</f>
        <v>Written Handout (2 pages)</v>
      </c>
      <c r="J207" s="3" t="str">
        <f>HYPERLINK("http://apps.fcc.gov/ecfs/document/view?id=7521091375","Presentation (12 pages)")</f>
        <v>Presentation (12 pages)</v>
      </c>
    </row>
    <row r="208" spans="1:8" ht="24">
      <c r="A208" s="2" t="s">
        <v>8</v>
      </c>
      <c r="B208" s="5" t="s">
        <v>239</v>
      </c>
      <c r="C208" s="2" t="s">
        <v>240</v>
      </c>
      <c r="D208" s="2" t="s">
        <v>241</v>
      </c>
      <c r="E208" s="2" t="s">
        <v>241</v>
      </c>
      <c r="F208" s="2" t="s">
        <v>12</v>
      </c>
      <c r="G208" s="2" t="s">
        <v>13</v>
      </c>
      <c r="H208" s="3" t="str">
        <f>HYPERLINK("http://apps.fcc.gov/ecfs/document/view?id=7521089057","  (2 pages)")</f>
        <v>  (2 pages)</v>
      </c>
    </row>
    <row r="209" spans="1:8" ht="36">
      <c r="A209" s="2" t="s">
        <v>8</v>
      </c>
      <c r="B209" s="5" t="s">
        <v>90</v>
      </c>
      <c r="C209" s="2" t="s">
        <v>242</v>
      </c>
      <c r="D209" s="2" t="s">
        <v>243</v>
      </c>
      <c r="E209" s="2" t="s">
        <v>173</v>
      </c>
      <c r="F209" s="2" t="s">
        <v>12</v>
      </c>
      <c r="G209" s="2" t="s">
        <v>13</v>
      </c>
      <c r="H209" s="3" t="str">
        <f>HYPERLINK("http://apps.fcc.gov/ecfs/document/view?id=7521088053","  (2 pages)")</f>
        <v>  (2 pages)</v>
      </c>
    </row>
    <row r="210" spans="1:8" ht="36">
      <c r="A210" s="2" t="s">
        <v>8</v>
      </c>
      <c r="B210" s="5" t="s">
        <v>90</v>
      </c>
      <c r="C210" s="2" t="s">
        <v>242</v>
      </c>
      <c r="D210" s="2" t="s">
        <v>243</v>
      </c>
      <c r="E210" s="2" t="s">
        <v>173</v>
      </c>
      <c r="F210" s="2" t="s">
        <v>12</v>
      </c>
      <c r="G210" s="2" t="s">
        <v>13</v>
      </c>
      <c r="H210" s="3" t="str">
        <f>HYPERLINK("http://apps.fcc.gov/ecfs/document/view?id=7521088044","  (2 pages)")</f>
        <v>  (2 pages)</v>
      </c>
    </row>
    <row r="211" spans="1:8" ht="12">
      <c r="A211" s="2" t="s">
        <v>8</v>
      </c>
      <c r="B211" s="5" t="s">
        <v>197</v>
      </c>
      <c r="C211" s="2" t="s">
        <v>10</v>
      </c>
      <c r="D211" s="2" t="s">
        <v>173</v>
      </c>
      <c r="E211" s="2" t="s">
        <v>173</v>
      </c>
      <c r="F211" s="2" t="s">
        <v>12</v>
      </c>
      <c r="G211" s="2" t="s">
        <v>13</v>
      </c>
      <c r="H211" s="3" t="str">
        <f>HYPERLINK("http://apps.fcc.gov/ecfs/document/view?id=7521088258","Ex Parte (3 pages)")</f>
        <v>Ex Parte (3 pages)</v>
      </c>
    </row>
    <row r="212" spans="1:12" ht="24">
      <c r="A212" s="2" t="s">
        <v>8</v>
      </c>
      <c r="B212" s="5" t="s">
        <v>197</v>
      </c>
      <c r="C212" s="2" t="s">
        <v>10</v>
      </c>
      <c r="D212" s="2" t="s">
        <v>243</v>
      </c>
      <c r="E212" s="2" t="s">
        <v>243</v>
      </c>
      <c r="F212" s="2" t="s">
        <v>12</v>
      </c>
      <c r="G212" s="2" t="s">
        <v>13</v>
      </c>
      <c r="H212" s="3" t="str">
        <f>HYPERLINK("http://apps.fcc.gov/ecfs/document/view?id=7521087920","Ex Parte (13 pages)")</f>
        <v>Ex Parte (13 pages)</v>
      </c>
      <c r="I212" s="3" t="str">
        <f>HYPERLINK("http://apps.fcc.gov/ecfs/document/view?id=7521087921","BEREC (39 pages)")</f>
        <v>BEREC (39 pages)</v>
      </c>
      <c r="J212" s="3" t="str">
        <f>HYPERLINK("http://apps.fcc.gov/ecfs/document/view?id=7521087922","Cooper (30 pages)")</f>
        <v>Cooper (30 pages)</v>
      </c>
      <c r="K212" s="3" t="str">
        <f>HYPERLINK("http://apps.fcc.gov/ecfs/document/view?id=7521087923","VON EU (17 pages)")</f>
        <v>VON EU (17 pages)</v>
      </c>
      <c r="L212" s="3" t="str">
        <f>HYPERLINK("http://apps.fcc.gov/ecfs/document/view?id=7521087924","Parsons (51 pages)")</f>
        <v>Parsons (51 pages)</v>
      </c>
    </row>
    <row r="213" spans="1:8" ht="24">
      <c r="A213" s="2" t="s">
        <v>8</v>
      </c>
      <c r="B213" s="5" t="s">
        <v>44</v>
      </c>
      <c r="C213" s="2" t="s">
        <v>10</v>
      </c>
      <c r="D213" s="2" t="s">
        <v>244</v>
      </c>
      <c r="E213" s="2" t="s">
        <v>245</v>
      </c>
      <c r="F213" s="2" t="s">
        <v>12</v>
      </c>
      <c r="G213" s="2" t="s">
        <v>13</v>
      </c>
      <c r="H213" s="3" t="str">
        <f>HYPERLINK("http://apps.fcc.gov/ecfs/document/view?id=7521080518","  (6 pages)")</f>
        <v>  (6 pages)</v>
      </c>
    </row>
    <row r="214" spans="1:8" ht="12">
      <c r="A214" s="2" t="s">
        <v>8</v>
      </c>
      <c r="B214" s="5" t="s">
        <v>160</v>
      </c>
      <c r="C214" s="2" t="s">
        <v>10</v>
      </c>
      <c r="D214" s="2" t="s">
        <v>246</v>
      </c>
      <c r="E214" s="2" t="s">
        <v>247</v>
      </c>
      <c r="F214" s="2" t="s">
        <v>12</v>
      </c>
      <c r="G214" s="2" t="s">
        <v>13</v>
      </c>
      <c r="H214" s="3" t="str">
        <f>HYPERLINK("http://apps.fcc.gov/ecfs/document/view?id=7521075281","  (8 pages)")</f>
        <v>  (8 pages)</v>
      </c>
    </row>
    <row r="215" spans="1:8" ht="24">
      <c r="A215" s="2" t="s">
        <v>8</v>
      </c>
      <c r="B215" s="5" t="s">
        <v>248</v>
      </c>
      <c r="C215" s="2" t="s">
        <v>10</v>
      </c>
      <c r="D215" s="2" t="s">
        <v>249</v>
      </c>
      <c r="E215" s="2" t="s">
        <v>246</v>
      </c>
      <c r="F215" s="2" t="s">
        <v>12</v>
      </c>
      <c r="G215" s="2" t="s">
        <v>13</v>
      </c>
      <c r="H215" s="3" t="str">
        <f>HYPERLINK("http://apps.fcc.gov/ecfs/document/view?id=7521074240","Open Access to the Internet (1 page)")</f>
        <v>Open Access to the Internet (1 page)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O'Neil</cp:lastModifiedBy>
  <dcterms:created xsi:type="dcterms:W3CDTF">2014-08-03T18:35:18Z</dcterms:created>
  <dcterms:modified xsi:type="dcterms:W3CDTF">2014-08-04T18:11:44Z</dcterms:modified>
  <cp:category/>
  <cp:version/>
  <cp:contentType/>
  <cp:contentStatus/>
</cp:coreProperties>
</file>